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Collateral LGD" sheetId="2" state="visible" r:id="rId4"/>
    <sheet name="Workout LGD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<sst xmlns="http://schemas.openxmlformats.org/spreadsheetml/2006/main" count="63" uniqueCount="59">
  <si>
    <t xml:space="preserve">LGD calculator</t>
  </si>
  <si>
    <t xml:space="preserve">IFRS 9: loss given default from collateral, and workout LGD from past defaults</t>
  </si>
  <si>
    <t xml:space="preserve">HOW IT WORKS</t>
  </si>
  <si>
    <t xml:space="preserve">Describe the collateral</t>
  </si>
  <si>
    <t xml:space="preserve">Read the LGD</t>
  </si>
  <si>
    <t xml:space="preserve">Check against history</t>
  </si>
  <si>
    <t xml:space="preserve">Value, haircut, costs, timing</t>
  </si>
  <si>
    <t xml:space="preserve">With a sensitivity table</t>
  </si>
  <si>
    <t xml:space="preserve">Workout LGD</t>
  </si>
  <si>
    <t xml:space="preserve">LIVE RESULTS</t>
  </si>
  <si>
    <t xml:space="preserve">Present value of recoveries</t>
  </si>
  <si>
    <t xml:space="preserve">Collateral LGD</t>
  </si>
  <si>
    <t xml:space="preserve">Workout LGD (weighted)</t>
  </si>
  <si>
    <t xml:space="preserve">Exposure</t>
  </si>
  <si>
    <t xml:space="preserve">COLOUR KEY</t>
  </si>
  <si>
    <t xml:space="preserve">You type here</t>
  </si>
  <si>
    <t xml:space="preserve">Calculated for you</t>
  </si>
  <si>
    <t xml:space="preserve">✓ Check passed</t>
  </si>
  <si>
    <t xml:space="preserve">✗ Needs attention</t>
  </si>
  <si>
    <t xml:space="preserve">JUMP TO</t>
  </si>
  <si>
    <t xml:space="preserve">Collateral LGD  ›</t>
  </si>
  <si>
    <t xml:space="preserve">Workout LGD  ›</t>
  </si>
  <si>
    <t xml:space="preserve">Example: Northline Telecom, a fictional company, in CU million. Replace the figures with your own. General information, not advice. taxbakers.com/ifrs-18</t>
  </si>
  <si>
    <t xml:space="preserve">LGD for a secured loan: what the collateral will fetch, less costs, plus any unsecured recovery, discounted for the time it takes.</t>
  </si>
  <si>
    <t xml:space="preserve">Collateral value</t>
  </si>
  <si>
    <t xml:space="preserve">LGD</t>
  </si>
  <si>
    <t xml:space="preserve">Exposure at default</t>
  </si>
  <si>
    <t xml:space="preserve">Market value of the collateral today</t>
  </si>
  <si>
    <t xml:space="preserve">Haircut: forced-sale discount and expected fall in value</t>
  </si>
  <si>
    <t xml:space="preserve">Costs to repossess and sell, % of sale proceeds</t>
  </si>
  <si>
    <t xml:space="preserve">Recovery rate on any unsecured shortfall</t>
  </si>
  <si>
    <t xml:space="preserve">Years from default to recovery</t>
  </si>
  <si>
    <t xml:space="preserve">Discount rate (effective interest rate)</t>
  </si>
  <si>
    <t xml:space="preserve">Sale proceeds after haircut</t>
  </si>
  <si>
    <t xml:space="preserve">Less costs to sell</t>
  </si>
  <si>
    <t xml:space="preserve">Net recovery from collateral, capped at exposure</t>
  </si>
  <si>
    <t xml:space="preserve">Unsecured shortfall</t>
  </si>
  <si>
    <t xml:space="preserve">Unsecured recovery</t>
  </si>
  <si>
    <t xml:space="preserve">Total recovery when received</t>
  </si>
  <si>
    <t xml:space="preserve">Loss given default (LGD)</t>
  </si>
  <si>
    <t xml:space="preserve">Even fully collateralised loans have an LGD above zero, because recovery takes time and costs money. IFRS 9 discounts at the effective interest rate and includes only cash flows from collateral that is part of the contractual terms.</t>
  </si>
  <si>
    <t xml:space="preserve">LGD measured from loans that actually defaulted: recoveries over time, less costs, discounted back to the default date.</t>
  </si>
  <si>
    <t xml:space="preserve">Discount rate</t>
  </si>
  <si>
    <t xml:space="preserve">Default</t>
  </si>
  <si>
    <t xml:space="preserve">EAD</t>
  </si>
  <si>
    <t xml:space="preserve">Recovered year 1</t>
  </si>
  <si>
    <t xml:space="preserve">Recovered year 2</t>
  </si>
  <si>
    <t xml:space="preserve">Recovered year 3</t>
  </si>
  <si>
    <t xml:space="preserve">Costs</t>
  </si>
  <si>
    <t xml:space="preserve">PV recovered</t>
  </si>
  <si>
    <t xml:space="preserve">D-01</t>
  </si>
  <si>
    <t xml:space="preserve">D-02</t>
  </si>
  <si>
    <t xml:space="preserve">D-03</t>
  </si>
  <si>
    <t xml:space="preserve">D-04</t>
  </si>
  <si>
    <t xml:space="preserve">D-05</t>
  </si>
  <si>
    <t xml:space="preserve">D-06</t>
  </si>
  <si>
    <t xml:space="preserve">Total and EAD-weighted LGD</t>
  </si>
  <si>
    <t xml:space="preserve">Simple average LGD</t>
  </si>
  <si>
    <t xml:space="preserve">Costs are treated as paid at default for simplicity. A forward-looking LGD adjusts this historical average for current collateral values and the economic outlook.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</si>
</sst>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%"/>
    <numFmt numFmtId="167" formatCode="#,##0;\(#,##0\);;"/>
    <numFmt numFmtId="168" formatCode="0.00%"/>
    <numFmt numFmtId="169" formatCode="0.0%;\(0.0%\);;"/>
    <numFmt numFmtId="170" formatCode="0.0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CFE0E3"/>
      <name val="Arial"/>
      <family val="0"/>
      <charset val="1"/>
    </font>
    <font>
      <b val="true"/>
      <sz val="9"/>
      <color rgb="FF86BC25"/>
      <name val="Arial"/>
      <family val="0"/>
      <charset val="1"/>
    </font>
    <font>
      <b val="true"/>
      <sz val="28"/>
      <color rgb="FF86BC25"/>
      <name val="Arial"/>
      <family val="0"/>
      <charset val="1"/>
    </font>
    <font>
      <b val="true"/>
      <sz val="12"/>
      <color rgb="FF0E3D4A"/>
      <name val="Arial"/>
      <family val="0"/>
      <charset val="1"/>
    </font>
    <font>
      <sz val="9"/>
      <color rgb="FF6B7A80"/>
      <name val="Arial"/>
      <family val="0"/>
      <charset val="1"/>
    </font>
    <font>
      <b val="true"/>
      <sz val="20"/>
      <color rgb="FF0E3D4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E3D4A"/>
      <name val="Arial"/>
      <family val="0"/>
      <charset val="1"/>
    </font>
    <font>
      <b val="true"/>
      <sz val="10"/>
      <color rgb="FF2E6B12"/>
      <name val="Arial"/>
      <family val="0"/>
      <charset val="1"/>
    </font>
    <font>
      <b val="true"/>
      <sz val="10"/>
      <color rgb="FFA12B1E"/>
      <name val="Arial"/>
      <family val="0"/>
      <charset val="1"/>
    </font>
    <font>
      <b val="true"/>
      <sz val="11"/>
      <color rgb="FF0E3D4A"/>
      <name val="Arial"/>
      <family val="0"/>
      <charset val="1"/>
    </font>
    <font>
      <sz val="8"/>
      <color rgb="FF6B7A8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CFE0E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color rgb="FF0E3D4A"/>
      <name val="Arial"/>
      <family val="0"/>
      <charset val="1"/>
    </font>
    <font>
      <b val="true"/>
      <sz val="1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E3D4A"/>
        <bgColor rgb="FF333333"/>
      </patternFill>
    </fill>
    <fill>
      <patternFill patternType="solid">
        <fgColor rgb="FF86BC25"/>
        <bgColor rgb="FF808000"/>
      </patternFill>
    </fill>
    <fill>
      <patternFill patternType="solid">
        <fgColor rgb="FFF3F5F0"/>
        <bgColor rgb="FFFFFFFF"/>
      </patternFill>
    </fill>
    <fill>
      <patternFill patternType="solid">
        <fgColor rgb="FFFFFFFF"/>
        <bgColor rgb="FFF3F5F0"/>
      </patternFill>
    </fill>
    <fill>
      <patternFill patternType="solid">
        <fgColor rgb="FFFFF4C2"/>
        <bgColor rgb="FFFFFF99"/>
      </patternFill>
    </fill>
    <fill>
      <patternFill patternType="solid">
        <fgColor rgb="FFDFF0D0"/>
        <bgColor rgb="FFF3F5F0"/>
      </patternFill>
    </fill>
    <fill>
      <patternFill patternType="solid">
        <fgColor rgb="FFF8D7D2"/>
        <bgColor rgb="FFD5DBD8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/>
      <top style="thin">
        <color rgb="FFD5DBD8"/>
      </top>
      <bottom style="thin">
        <color rgb="FFD5DBD8"/>
      </bottom>
      <diagonal/>
    </border>
    <border diagonalUp="false" diagonalDown="false">
      <left/>
      <right style="thin">
        <color rgb="FFD5DBD8"/>
      </right>
      <top style="thin">
        <color rgb="FFD5DBD8"/>
      </top>
      <bottom/>
      <diagonal/>
    </border>
    <border diagonalUp="false" diagonalDown="false">
      <left/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medium">
        <color rgb="FF0E3D4A"/>
      </top>
      <bottom/>
      <diagonal/>
    </border>
    <border diagonalUp="false" diagonalDown="false">
      <left style="thin">
        <color rgb="FFD5DBD8"/>
      </left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  <border diagonalUp="false" diagonalDown="false">
      <left style="thick">
        <color rgb="FFFFFFFF"/>
      </left>
      <right style="thick">
        <color rgb="FFFFFFFF"/>
      </right>
      <top/>
      <bottom/>
      <diagonal/>
    </border>
    <border diagonalUp="false" diagonalDown="false">
      <left/>
      <right/>
      <top/>
      <bottom style="hair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4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7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7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7" fontId="2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12"/>
      <rgbColor rgb="FF000080"/>
      <rgbColor rgb="FF808000"/>
      <rgbColor rgb="FF800080"/>
      <rgbColor rgb="FF008080"/>
      <rgbColor rgb="FFC0C0C0"/>
      <rgbColor rgb="FF6B7A80"/>
      <rgbColor rgb="FF9999FF"/>
      <rgbColor rgb="FF993366"/>
      <rgbColor rgb="FFFFF4C2"/>
      <rgbColor rgb="FFF3F5F0"/>
      <rgbColor rgb="FF660066"/>
      <rgbColor rgb="FFFF8080"/>
      <rgbColor rgb="FF0066CC"/>
      <rgbColor rgb="FFD5DB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0E3"/>
      <rgbColor rgb="FFDFF0D0"/>
      <rgbColor rgb="FFFFFF99"/>
      <rgbColor rgb="FF99CCFF"/>
      <rgbColor rgb="FFFF99CC"/>
      <rgbColor rgb="FFCC99FF"/>
      <rgbColor rgb="FFF8D7D2"/>
      <rgbColor rgb="FF3366FF"/>
      <rgbColor rgb="FF33CCCC"/>
      <rgbColor rgb="FF86BC25"/>
      <rgbColor rgb="FFFFCC00"/>
      <rgbColor rgb="FFFF9900"/>
      <rgbColor rgb="FFFF6600"/>
      <rgbColor rgb="FF666699"/>
      <rgbColor rgb="FF969696"/>
      <rgbColor rgb="FF0E3D4A"/>
      <rgbColor rgb="FF339966"/>
      <rgbColor rgb="FF003300"/>
      <rgbColor rgb="FF333300"/>
      <rgbColor rgb="FFA12B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6BC25"/>
    <pageSetUpPr fitToPage="true"/>
  </sheetPr>
  <dimension ref="B1:M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5"/>
  </cols>
  <sheetData>
    <row r="1" customFormat="false" ht="18" hidden="false" customHeight="false" outlineLevel="0" collapsed="false"/>
    <row r="2" customFormat="false" ht="2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1.75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7.5" hidden="false" customHeight="tru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4.5" hidden="false" customHeight="true" outlineLevel="0" collapsed="false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18" hidden="false" customHeight="false" outlineLevel="0" collapsed="false"/>
    <row r="8" customFormat="false" ht="18" hidden="false" customHeight="true" outlineLevel="0" collapsed="false"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24" hidden="false" customHeight="true" outlineLevel="0" collapsed="false">
      <c r="B9" s="6" t="n">
        <v>1</v>
      </c>
      <c r="C9" s="7" t="s">
        <v>3</v>
      </c>
      <c r="D9" s="7"/>
      <c r="E9" s="7"/>
      <c r="F9" s="6" t="n">
        <v>2</v>
      </c>
      <c r="G9" s="7" t="s">
        <v>4</v>
      </c>
      <c r="H9" s="7"/>
      <c r="I9" s="7"/>
      <c r="J9" s="6" t="n">
        <v>3</v>
      </c>
      <c r="K9" s="7" t="s">
        <v>5</v>
      </c>
      <c r="L9" s="7"/>
      <c r="M9" s="7"/>
    </row>
    <row r="10" customFormat="false" ht="24" hidden="false" customHeight="true" outlineLevel="0" collapsed="false">
      <c r="B10" s="6"/>
      <c r="C10" s="7"/>
      <c r="D10" s="7"/>
      <c r="E10" s="7"/>
      <c r="F10" s="6"/>
      <c r="G10" s="7"/>
      <c r="H10" s="7"/>
      <c r="I10" s="7"/>
      <c r="J10" s="6"/>
      <c r="K10" s="7"/>
      <c r="L10" s="7"/>
      <c r="M10" s="7"/>
    </row>
    <row r="11" customFormat="false" ht="24" hidden="false" customHeight="true" outlineLevel="0" collapsed="false">
      <c r="B11" s="6"/>
      <c r="C11" s="8" t="s">
        <v>6</v>
      </c>
      <c r="D11" s="8"/>
      <c r="E11" s="8"/>
      <c r="F11" s="6"/>
      <c r="G11" s="8" t="s">
        <v>7</v>
      </c>
      <c r="H11" s="8"/>
      <c r="I11" s="8"/>
      <c r="J11" s="6"/>
      <c r="K11" s="8" t="s">
        <v>8</v>
      </c>
      <c r="L11" s="8"/>
      <c r="M11" s="8"/>
    </row>
    <row r="12" customFormat="false" ht="18" hidden="false" customHeight="false" outlineLevel="0" collapsed="false"/>
    <row r="13" customFormat="false" ht="18" hidden="false" customHeight="true" outlineLevel="0" collapsed="false">
      <c r="B13" s="5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Format="false" ht="18" hidden="false" customHeight="true" outlineLevel="0" collapsed="false">
      <c r="B14" s="9" t="s">
        <v>10</v>
      </c>
      <c r="C14" s="9"/>
      <c r="D14" s="9"/>
      <c r="E14" s="9" t="s">
        <v>11</v>
      </c>
      <c r="F14" s="9"/>
      <c r="G14" s="9"/>
      <c r="H14" s="9" t="s">
        <v>12</v>
      </c>
      <c r="I14" s="9"/>
      <c r="J14" s="9"/>
      <c r="K14" s="9" t="s">
        <v>13</v>
      </c>
      <c r="L14" s="9"/>
      <c r="M14" s="9"/>
    </row>
    <row r="15" customFormat="false" ht="21.75" hidden="false" customHeight="true" outlineLevel="0" collapsed="false">
      <c r="B15" s="10" t="n">
        <f aca="false">'Collateral LGD'!C21</f>
        <v>571673.525377229</v>
      </c>
      <c r="C15" s="10"/>
      <c r="D15" s="10"/>
      <c r="E15" s="11" t="n">
        <f aca="false">'Collateral LGD'!C22</f>
        <v>0.428326474622771</v>
      </c>
      <c r="F15" s="11"/>
      <c r="G15" s="11"/>
      <c r="H15" s="11" t="n">
        <f aca="false">'Workout LGD'!I15</f>
        <v>0.533275646266044</v>
      </c>
      <c r="I15" s="11"/>
      <c r="J15" s="11"/>
      <c r="K15" s="10" t="n">
        <f aca="false">'Collateral LGD'!C7</f>
        <v>1000000</v>
      </c>
      <c r="L15" s="10"/>
      <c r="M15" s="10"/>
    </row>
    <row r="16" customFormat="false" ht="21.75" hidden="false" customHeight="true" outlineLevel="0" collapsed="false">
      <c r="B16" s="10"/>
      <c r="C16" s="10"/>
      <c r="D16" s="10"/>
      <c r="E16" s="11"/>
      <c r="F16" s="11"/>
      <c r="G16" s="11"/>
      <c r="H16" s="11"/>
      <c r="I16" s="11"/>
      <c r="J16" s="11"/>
      <c r="K16" s="10"/>
      <c r="L16" s="10"/>
      <c r="M16" s="10"/>
    </row>
    <row r="17" customFormat="false" ht="18" hidden="false" customHeight="false" outlineLevel="0" collapsed="false"/>
    <row r="18" customFormat="false" ht="18" hidden="false" customHeight="true" outlineLevel="0" collapsed="false">
      <c r="B18" s="5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24" hidden="false" customHeight="true" outlineLevel="0" collapsed="false">
      <c r="B19" s="12" t="s">
        <v>15</v>
      </c>
      <c r="C19" s="12"/>
      <c r="D19" s="12"/>
      <c r="E19" s="13" t="s">
        <v>16</v>
      </c>
      <c r="F19" s="13"/>
      <c r="G19" s="13"/>
      <c r="H19" s="14" t="s">
        <v>17</v>
      </c>
      <c r="I19" s="14"/>
      <c r="J19" s="14"/>
      <c r="K19" s="15" t="s">
        <v>18</v>
      </c>
      <c r="L19" s="15"/>
      <c r="M19" s="15"/>
    </row>
    <row r="20" customFormat="false" ht="18" hidden="false" customHeight="false" outlineLevel="0" collapsed="false"/>
    <row r="21" customFormat="false" ht="18" hidden="false" customHeight="true" outlineLevel="0" collapsed="false">
      <c r="B21" s="5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Format="false" ht="27.75" hidden="false" customHeight="true" outlineLevel="0" collapsed="false">
      <c r="B22" s="16" t="s">
        <v>20</v>
      </c>
      <c r="C22" s="16"/>
      <c r="D22" s="16"/>
      <c r="E22" s="16" t="s">
        <v>21</v>
      </c>
      <c r="F22" s="16"/>
      <c r="G22" s="16"/>
    </row>
    <row r="23" customFormat="false" ht="18" hidden="false" customHeight="false" outlineLevel="0" collapsed="false"/>
    <row r="24" customFormat="false" ht="18" hidden="false" customHeight="false" outlineLevel="0" collapsed="false"/>
    <row r="25" customFormat="false" ht="18" hidden="false" customHeight="false" outlineLevel="0" collapsed="false"/>
    <row r="26" customFormat="false" ht="18" hidden="false" customHeight="false" outlineLevel="0" collapsed="false"/>
    <row r="27" customFormat="false" ht="18" hidden="false" customHeight="false" outlineLevel="0" collapsed="false"/>
    <row r="28" customFormat="false" ht="18" hidden="false" customHeight="false" outlineLevel="0" collapsed="false"/>
    <row r="29" customFormat="false" ht="18" hidden="false" customHeight="false" outlineLevel="0" collapsed="false"/>
    <row r="30" customFormat="false" ht="18" hidden="false" customHeight="false" outlineLevel="0" collapsed="false"/>
    <row r="31" customFormat="false" ht="18" hidden="false" customHeight="false" outlineLevel="0" collapsed="false"/>
    <row r="32" customFormat="false" ht="18" hidden="false" customHeight="false" outlineLevel="0" collapsed="false"/>
    <row r="33" customFormat="false" ht="18" hidden="false" customHeight="false" outlineLevel="0" collapsed="false"/>
    <row r="34" customFormat="false" ht="18" hidden="false" customHeight="false" outlineLevel="0" collapsed="false"/>
    <row r="35" customFormat="false" ht="18" hidden="false" customHeight="false" outlineLevel="0" collapsed="false"/>
    <row r="36" customFormat="false" ht="18" hidden="false" customHeight="false" outlineLevel="0" collapsed="false"/>
    <row r="37" customFormat="false" ht="18" hidden="false" customHeight="false" outlineLevel="0" collapsed="false"/>
    <row r="38" customFormat="false" ht="18" hidden="false" customHeight="false" outlineLevel="0" collapsed="false"/>
    <row r="39" customFormat="false" ht="18" hidden="false" customHeight="false" outlineLevel="0" collapsed="false"/>
    <row r="40" customFormat="false" ht="18" hidden="false" customHeight="false" outlineLevel="0" collapsed="false"/>
    <row r="41" customFormat="false" ht="18" hidden="false" customHeight="true" outlineLevel="0" collapsed="false">
      <c r="B41" s="17" t="s">
        <v>22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</sheetData>
  <mergeCells count="30">
    <mergeCell ref="B2:M3"/>
    <mergeCell ref="B4:M4"/>
    <mergeCell ref="B8:M8"/>
    <mergeCell ref="B9:B11"/>
    <mergeCell ref="C9:E10"/>
    <mergeCell ref="F9:F11"/>
    <mergeCell ref="G9:I10"/>
    <mergeCell ref="J9:J11"/>
    <mergeCell ref="K9:M10"/>
    <mergeCell ref="C11:E11"/>
    <mergeCell ref="G11:I11"/>
    <mergeCell ref="K11:M11"/>
    <mergeCell ref="B13:M13"/>
    <mergeCell ref="B14:D14"/>
    <mergeCell ref="E14:G14"/>
    <mergeCell ref="H14:J14"/>
    <mergeCell ref="K14:M14"/>
    <mergeCell ref="B15:D16"/>
    <mergeCell ref="E15:G16"/>
    <mergeCell ref="H15:J16"/>
    <mergeCell ref="K15:M16"/>
    <mergeCell ref="B18:M18"/>
    <mergeCell ref="B19:D19"/>
    <mergeCell ref="E19:G19"/>
    <mergeCell ref="H19:J19"/>
    <mergeCell ref="K19:M19"/>
    <mergeCell ref="B21:M21"/>
    <mergeCell ref="B22:D22"/>
    <mergeCell ref="E22:G22"/>
    <mergeCell ref="B41:M41"/>
  </mergeCells>
  <hyperlinks>
    <hyperlink ref="B22" location="'Collateral LGD'!B2" display="Collateral LGD  ›"/>
    <hyperlink ref="E22" location="'Workout LGD'!B2" display="Workout LGD 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4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5" min="5" style="0" width="20"/>
    <col collapsed="false" customWidth="true" hidden="false" outlineLevel="0" max="6" min="6" style="0" width="14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11</v>
      </c>
      <c r="C2" s="18"/>
      <c r="D2" s="18"/>
      <c r="E2" s="18"/>
      <c r="F2" s="18"/>
    </row>
    <row r="3" customFormat="false" ht="19.5" hidden="false" customHeight="true" outlineLevel="0" collapsed="false">
      <c r="B3" s="18"/>
      <c r="C3" s="18"/>
      <c r="D3" s="18"/>
      <c r="E3" s="18"/>
      <c r="F3" s="18"/>
    </row>
    <row r="4" customFormat="false" ht="19.5" hidden="false" customHeight="true" outlineLevel="0" collapsed="false">
      <c r="B4" s="19" t="s">
        <v>23</v>
      </c>
      <c r="C4" s="19"/>
      <c r="D4" s="19"/>
      <c r="E4" s="19"/>
      <c r="F4" s="19"/>
    </row>
    <row r="5" customFormat="false" ht="3.75" hidden="false" customHeight="true" outlineLevel="0" collapsed="false">
      <c r="B5" s="4"/>
      <c r="C5" s="4"/>
      <c r="D5" s="4"/>
      <c r="E5" s="4"/>
      <c r="F5" s="4"/>
    </row>
    <row r="6" customFormat="false" ht="33.75" hidden="false" customHeight="true" outlineLevel="0" collapsed="false">
      <c r="B6" s="20"/>
      <c r="C6" s="21"/>
      <c r="D6" s="21"/>
      <c r="E6" s="21" t="s">
        <v>24</v>
      </c>
      <c r="F6" s="21" t="s">
        <v>25</v>
      </c>
    </row>
    <row r="7" customFormat="false" ht="18" hidden="false" customHeight="false" outlineLevel="0" collapsed="false">
      <c r="B7" s="22" t="s">
        <v>26</v>
      </c>
      <c r="C7" s="23" t="n">
        <v>1000000</v>
      </c>
      <c r="E7" s="23" t="n">
        <v>600000</v>
      </c>
      <c r="F7" s="24" t="n">
        <f aca="false">1-(MIN($C$7,MAX(0,E7*(1-$C$9)*(1-$C$10)))+($C$7-MIN($C$7,MAX(0,E7*(1-$C$9)*(1-$C$10))))*$C$11)/(1+$C$13)^$C$12/$C$7</f>
        <v>0.539094650205761</v>
      </c>
    </row>
    <row r="8" customFormat="false" ht="18" hidden="false" customHeight="false" outlineLevel="0" collapsed="false">
      <c r="B8" s="22" t="s">
        <v>27</v>
      </c>
      <c r="C8" s="23" t="n">
        <v>800000</v>
      </c>
      <c r="E8" s="23" t="n">
        <v>700000</v>
      </c>
      <c r="F8" s="24" t="n">
        <f aca="false">1-(MIN($C$7,MAX(0,E8*(1-$C$9)*(1-$C$10)))+($C$7-MIN($C$7,MAX(0,E8*(1-$C$9)*(1-$C$10))))*$C$11)/(1+$C$13)^$C$12/$C$7</f>
        <v>0.483710562414266</v>
      </c>
    </row>
    <row r="9" customFormat="false" ht="18" hidden="false" customHeight="false" outlineLevel="0" collapsed="false">
      <c r="B9" s="22" t="s">
        <v>28</v>
      </c>
      <c r="C9" s="25" t="n">
        <v>0.2</v>
      </c>
      <c r="E9" s="23" t="n">
        <v>800000</v>
      </c>
      <c r="F9" s="24" t="n">
        <f aca="false">1-(MIN($C$7,MAX(0,E9*(1-$C$9)*(1-$C$10)))+($C$7-MIN($C$7,MAX(0,E9*(1-$C$9)*(1-$C$10))))*$C$11)/(1+$C$13)^$C$12/$C$7</f>
        <v>0.428326474622771</v>
      </c>
    </row>
    <row r="10" customFormat="false" ht="18" hidden="false" customHeight="false" outlineLevel="0" collapsed="false">
      <c r="B10" s="22" t="s">
        <v>29</v>
      </c>
      <c r="C10" s="25" t="n">
        <v>0.05</v>
      </c>
      <c r="E10" s="23" t="n">
        <v>900000</v>
      </c>
      <c r="F10" s="24" t="n">
        <f aca="false">1-(MIN($C$7,MAX(0,E10*(1-$C$9)*(1-$C$10)))+($C$7-MIN($C$7,MAX(0,E10*(1-$C$9)*(1-$C$10))))*$C$11)/(1+$C$13)^$C$12/$C$7</f>
        <v>0.372942386831276</v>
      </c>
    </row>
    <row r="11" customFormat="false" ht="18" hidden="false" customHeight="false" outlineLevel="0" collapsed="false">
      <c r="B11" s="22" t="s">
        <v>30</v>
      </c>
      <c r="C11" s="25" t="n">
        <v>0.15</v>
      </c>
      <c r="E11" s="23" t="n">
        <v>1000000</v>
      </c>
      <c r="F11" s="24" t="n">
        <f aca="false">1-(MIN($C$7,MAX(0,E11*(1-$C$9)*(1-$C$10)))+($C$7-MIN($C$7,MAX(0,E11*(1-$C$9)*(1-$C$10))))*$C$11)/(1+$C$13)^$C$12/$C$7</f>
        <v>0.317558299039781</v>
      </c>
    </row>
    <row r="12" customFormat="false" ht="18" hidden="false" customHeight="false" outlineLevel="0" collapsed="false">
      <c r="B12" s="22" t="s">
        <v>31</v>
      </c>
      <c r="C12" s="26" t="n">
        <v>2</v>
      </c>
      <c r="E12" s="23" t="n">
        <v>1200000</v>
      </c>
      <c r="F12" s="24" t="n">
        <f aca="false">1-(MIN($C$7,MAX(0,E12*(1-$C$9)*(1-$C$10)))+($C$7-MIN($C$7,MAX(0,E12*(1-$C$9)*(1-$C$10))))*$C$11)/(1+$C$13)^$C$12/$C$7</f>
        <v>0.20679012345679</v>
      </c>
    </row>
    <row r="13" customFormat="false" ht="18" hidden="false" customHeight="false" outlineLevel="0" collapsed="false">
      <c r="B13" s="22" t="s">
        <v>32</v>
      </c>
      <c r="C13" s="25" t="n">
        <v>0.08</v>
      </c>
    </row>
    <row r="14" customFormat="false" ht="18" hidden="false" customHeight="false" outlineLevel="0" collapsed="false"/>
    <row r="15" customFormat="false" ht="18" hidden="false" customHeight="false" outlineLevel="0" collapsed="false">
      <c r="B15" s="27" t="s">
        <v>33</v>
      </c>
      <c r="C15" s="28" t="n">
        <f aca="false">C8*(1-C9)</f>
        <v>640000</v>
      </c>
    </row>
    <row r="16" customFormat="false" ht="18" hidden="false" customHeight="false" outlineLevel="0" collapsed="false">
      <c r="B16" s="27" t="s">
        <v>34</v>
      </c>
      <c r="C16" s="28" t="n">
        <f aca="false">-C15*C10</f>
        <v>-32000</v>
      </c>
    </row>
    <row r="17" customFormat="false" ht="18" hidden="false" customHeight="false" outlineLevel="0" collapsed="false">
      <c r="B17" s="27" t="s">
        <v>35</v>
      </c>
      <c r="C17" s="28" t="n">
        <f aca="false">MIN(C7,MAX(0,C15+C16))</f>
        <v>608000</v>
      </c>
    </row>
    <row r="18" customFormat="false" ht="18" hidden="false" customHeight="false" outlineLevel="0" collapsed="false">
      <c r="B18" s="27" t="s">
        <v>36</v>
      </c>
      <c r="C18" s="28" t="n">
        <f aca="false">C7-C17</f>
        <v>392000</v>
      </c>
    </row>
    <row r="19" customFormat="false" ht="18" hidden="false" customHeight="false" outlineLevel="0" collapsed="false">
      <c r="B19" s="27" t="s">
        <v>37</v>
      </c>
      <c r="C19" s="28" t="n">
        <f aca="false">C18*C11</f>
        <v>58800</v>
      </c>
    </row>
    <row r="20" customFormat="false" ht="18" hidden="false" customHeight="false" outlineLevel="0" collapsed="false">
      <c r="B20" s="27" t="s">
        <v>38</v>
      </c>
      <c r="C20" s="29" t="n">
        <f aca="false">C17+C19</f>
        <v>666800</v>
      </c>
    </row>
    <row r="21" customFormat="false" ht="18" hidden="false" customHeight="false" outlineLevel="0" collapsed="false">
      <c r="B21" s="27" t="s">
        <v>10</v>
      </c>
      <c r="C21" s="29" t="n">
        <f aca="false">C20/(1+C13)^C12</f>
        <v>571673.525377229</v>
      </c>
    </row>
    <row r="22" customFormat="false" ht="18" hidden="false" customHeight="false" outlineLevel="0" collapsed="false">
      <c r="B22" s="22" t="s">
        <v>39</v>
      </c>
      <c r="C22" s="30" t="n">
        <f aca="false">IF(C7=0,0,1-C21/C7)</f>
        <v>0.428326474622771</v>
      </c>
    </row>
    <row r="23" customFormat="false" ht="18" hidden="false" customHeight="false" outlineLevel="0" collapsed="false"/>
    <row r="24" customFormat="false" ht="18" hidden="false" customHeight="true" outlineLevel="0" collapsed="false">
      <c r="B24" s="31" t="s">
        <v>40</v>
      </c>
      <c r="C24" s="31"/>
      <c r="D24" s="31"/>
      <c r="E24" s="31"/>
      <c r="F24" s="31"/>
    </row>
    <row r="25" customFormat="false" ht="18" hidden="false" customHeight="false" outlineLevel="0" collapsed="false">
      <c r="B25" s="31"/>
      <c r="C25" s="31"/>
      <c r="D25" s="31"/>
      <c r="E25" s="31"/>
      <c r="F25" s="31"/>
    </row>
    <row r="26" customFormat="false" ht="18" hidden="false" customHeight="false" outlineLevel="0" collapsed="false">
      <c r="B26" s="31"/>
      <c r="C26" s="31"/>
      <c r="D26" s="31"/>
      <c r="E26" s="31"/>
      <c r="F26" s="31"/>
    </row>
  </sheetData>
  <mergeCells count="3">
    <mergeCell ref="B2:F3"/>
    <mergeCell ref="B4:F4"/>
    <mergeCell ref="B24:F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I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6" min="4" style="0" width="12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2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8</v>
      </c>
      <c r="C2" s="18"/>
      <c r="D2" s="18"/>
      <c r="E2" s="18"/>
      <c r="F2" s="18"/>
      <c r="G2" s="18"/>
      <c r="H2" s="18"/>
      <c r="I2" s="18"/>
    </row>
    <row r="3" customFormat="false" ht="19.5" hidden="false" customHeight="true" outlineLevel="0" collapsed="false">
      <c r="B3" s="18"/>
      <c r="C3" s="18"/>
      <c r="D3" s="18"/>
      <c r="E3" s="18"/>
      <c r="F3" s="18"/>
      <c r="G3" s="18"/>
      <c r="H3" s="18"/>
      <c r="I3" s="18"/>
    </row>
    <row r="4" customFormat="false" ht="19.5" hidden="false" customHeight="true" outlineLevel="0" collapsed="false">
      <c r="B4" s="19" t="s">
        <v>41</v>
      </c>
      <c r="C4" s="19"/>
      <c r="D4" s="19"/>
      <c r="E4" s="19"/>
      <c r="F4" s="19"/>
      <c r="G4" s="19"/>
      <c r="H4" s="19"/>
      <c r="I4" s="19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  <c r="I5" s="4"/>
    </row>
    <row r="6" customFormat="false" ht="23.85" hidden="false" customHeight="false" outlineLevel="0" collapsed="false">
      <c r="B6" s="22" t="s">
        <v>42</v>
      </c>
      <c r="D6" s="25" t="n">
        <v>0.08</v>
      </c>
    </row>
    <row r="7" customFormat="false" ht="33.75" hidden="false" customHeight="true" outlineLevel="0" collapsed="false">
      <c r="B7" s="20" t="s">
        <v>43</v>
      </c>
      <c r="C7" s="21" t="s">
        <v>44</v>
      </c>
      <c r="D7" s="21" t="s">
        <v>45</v>
      </c>
      <c r="E7" s="21" t="s">
        <v>46</v>
      </c>
      <c r="F7" s="21" t="s">
        <v>47</v>
      </c>
      <c r="G7" s="21" t="s">
        <v>48</v>
      </c>
      <c r="H7" s="21" t="s">
        <v>49</v>
      </c>
      <c r="I7" s="21" t="s">
        <v>25</v>
      </c>
    </row>
    <row r="8" customFormat="false" ht="18" hidden="false" customHeight="false" outlineLevel="0" collapsed="false">
      <c r="B8" s="32" t="s">
        <v>50</v>
      </c>
      <c r="C8" s="23" t="n">
        <v>200000</v>
      </c>
      <c r="D8" s="23" t="n">
        <v>60000</v>
      </c>
      <c r="E8" s="23" t="n">
        <v>50000</v>
      </c>
      <c r="F8" s="23" t="n">
        <v>20000</v>
      </c>
      <c r="G8" s="23" t="n">
        <v>8000</v>
      </c>
      <c r="H8" s="28" t="n">
        <f aca="false">D8/(1+$D$6)+E8/(1+$D$6)^2+F8/(1+$D$6)^3-G8</f>
        <v>106299.141391048</v>
      </c>
      <c r="I8" s="30" t="n">
        <f aca="false">IF(C8=0,0,1-H8/C8)</f>
        <v>0.46850429304476</v>
      </c>
    </row>
    <row r="9" customFormat="false" ht="18" hidden="false" customHeight="false" outlineLevel="0" collapsed="false">
      <c r="B9" s="32" t="s">
        <v>51</v>
      </c>
      <c r="C9" s="23" t="n">
        <v>150000</v>
      </c>
      <c r="D9" s="23" t="n">
        <v>20000</v>
      </c>
      <c r="E9" s="23" t="n">
        <v>15000</v>
      </c>
      <c r="F9" s="23" t="n">
        <v>0</v>
      </c>
      <c r="G9" s="23" t="n">
        <v>5000</v>
      </c>
      <c r="H9" s="28" t="n">
        <f aca="false">D9/(1+$D$6)+E9/(1+$D$6)^2+F9/(1+$D$6)^3-G9</f>
        <v>26378.6008230453</v>
      </c>
      <c r="I9" s="30" t="n">
        <f aca="false">IF(C9=0,0,1-H9/C9)</f>
        <v>0.824142661179698</v>
      </c>
    </row>
    <row r="10" customFormat="false" ht="18" hidden="false" customHeight="false" outlineLevel="0" collapsed="false">
      <c r="B10" s="32" t="s">
        <v>52</v>
      </c>
      <c r="C10" s="23" t="n">
        <v>300000</v>
      </c>
      <c r="D10" s="23" t="n">
        <v>180000</v>
      </c>
      <c r="E10" s="23" t="n">
        <v>60000</v>
      </c>
      <c r="F10" s="23" t="n">
        <v>0</v>
      </c>
      <c r="G10" s="23" t="n">
        <v>10000</v>
      </c>
      <c r="H10" s="28" t="n">
        <f aca="false">D10/(1+$D$6)+E10/(1+$D$6)^2+F10/(1+$D$6)^3-G10</f>
        <v>208106.995884774</v>
      </c>
      <c r="I10" s="30" t="n">
        <f aca="false">IF(C10=0,0,1-H10/C10)</f>
        <v>0.306310013717421</v>
      </c>
    </row>
    <row r="11" customFormat="false" ht="18" hidden="false" customHeight="false" outlineLevel="0" collapsed="false">
      <c r="B11" s="32" t="s">
        <v>53</v>
      </c>
      <c r="C11" s="23" t="n">
        <v>80000</v>
      </c>
      <c r="D11" s="23" t="n">
        <v>0</v>
      </c>
      <c r="E11" s="23" t="n">
        <v>10000</v>
      </c>
      <c r="F11" s="23" t="n">
        <v>10000</v>
      </c>
      <c r="G11" s="23" t="n">
        <v>4000</v>
      </c>
      <c r="H11" s="28" t="n">
        <f aca="false">D11/(1+$D$6)+E11/(1+$D$6)^2+F11/(1+$D$6)^3-G11</f>
        <v>12511.7106132195</v>
      </c>
      <c r="I11" s="30" t="n">
        <f aca="false">IF(C11=0,0,1-H11/C11)</f>
        <v>0.843603617334756</v>
      </c>
    </row>
    <row r="12" customFormat="false" ht="18" hidden="false" customHeight="false" outlineLevel="0" collapsed="false">
      <c r="B12" s="32" t="s">
        <v>54</v>
      </c>
      <c r="C12" s="23" t="n">
        <v>120000</v>
      </c>
      <c r="D12" s="23" t="n">
        <v>50000</v>
      </c>
      <c r="E12" s="23" t="n">
        <v>30000</v>
      </c>
      <c r="F12" s="23" t="n">
        <v>10000</v>
      </c>
      <c r="G12" s="23" t="n">
        <v>6000</v>
      </c>
      <c r="H12" s="28" t="n">
        <f aca="false">D12/(1+$D$6)+E12/(1+$D$6)^2+F12/(1+$D$6)^3-G12</f>
        <v>73954.7833155515</v>
      </c>
      <c r="I12" s="30" t="n">
        <f aca="false">IF(C12=0,0,1-H12/C12)</f>
        <v>0.383710139037071</v>
      </c>
    </row>
    <row r="13" customFormat="false" ht="18" hidden="false" customHeight="false" outlineLevel="0" collapsed="false">
      <c r="B13" s="32" t="s">
        <v>55</v>
      </c>
      <c r="C13" s="23" t="n">
        <v>250000</v>
      </c>
      <c r="D13" s="23" t="n">
        <v>40000</v>
      </c>
      <c r="E13" s="23" t="n">
        <v>40000</v>
      </c>
      <c r="F13" s="23" t="n">
        <v>30000</v>
      </c>
      <c r="G13" s="23" t="n">
        <v>9000</v>
      </c>
      <c r="H13" s="28" t="n">
        <f aca="false">D13/(1+$D$6)+E13/(1+$D$6)^2+F13/(1+$D$6)^3-G13</f>
        <v>86145.5570797135</v>
      </c>
      <c r="I13" s="30" t="n">
        <f aca="false">IF(C13=0,0,1-H13/C13)</f>
        <v>0.655417771681146</v>
      </c>
    </row>
    <row r="14" customFormat="false" ht="18" hidden="false" customHeight="false" outlineLevel="0" collapsed="false"/>
    <row r="15" customFormat="false" ht="46.25" hidden="false" customHeight="false" outlineLevel="0" collapsed="false">
      <c r="B15" s="20" t="s">
        <v>56</v>
      </c>
      <c r="C15" s="33" t="n">
        <f aca="false">SUM(C8:C13)</f>
        <v>1100000</v>
      </c>
      <c r="D15" s="3"/>
      <c r="E15" s="3"/>
      <c r="F15" s="3"/>
      <c r="G15" s="3"/>
      <c r="H15" s="33" t="n">
        <f aca="false">SUM(H8:H13)</f>
        <v>513396.789107351</v>
      </c>
      <c r="I15" s="34" t="n">
        <f aca="false">IF(C15=0,0,1-H15/C15)</f>
        <v>0.533275646266044</v>
      </c>
    </row>
    <row r="16" customFormat="false" ht="18" hidden="false" customHeight="false" outlineLevel="0" collapsed="false"/>
    <row r="17" customFormat="false" ht="18" hidden="false" customHeight="true" outlineLevel="0" collapsed="false">
      <c r="B17" s="35" t="s">
        <v>57</v>
      </c>
      <c r="C17" s="35"/>
      <c r="D17" s="35"/>
      <c r="E17" s="35"/>
      <c r="F17" s="35"/>
      <c r="G17" s="35"/>
      <c r="I17" s="24" t="n">
        <f aca="false">AVERAGE(I8:I13)</f>
        <v>0.580281415999142</v>
      </c>
    </row>
    <row r="18" customFormat="false" ht="18" hidden="false" customHeight="false" outlineLevel="0" collapsed="false"/>
    <row r="19" customFormat="false" ht="18" hidden="false" customHeight="true" outlineLevel="0" collapsed="false">
      <c r="B19" s="31" t="s">
        <v>58</v>
      </c>
      <c r="C19" s="31"/>
      <c r="D19" s="31"/>
      <c r="E19" s="31"/>
      <c r="F19" s="31"/>
      <c r="G19" s="31"/>
      <c r="H19" s="31"/>
      <c r="I19" s="31"/>
    </row>
    <row r="20" customFormat="false" ht="18" hidden="false" customHeight="false" outlineLevel="0" collapsed="false">
      <c r="B20" s="31"/>
      <c r="C20" s="31"/>
      <c r="D20" s="31"/>
      <c r="E20" s="31"/>
      <c r="F20" s="31"/>
      <c r="G20" s="31"/>
      <c r="H20" s="31"/>
      <c r="I20" s="31"/>
    </row>
    <row r="21" customFormat="false" ht="18" hidden="false" customHeight="false" outlineLevel="0" collapsed="false">
      <c r="B21" s="31"/>
      <c r="C21" s="31"/>
      <c r="D21" s="31"/>
      <c r="E21" s="31"/>
      <c r="F21" s="31"/>
      <c r="G21" s="31"/>
      <c r="H21" s="31"/>
      <c r="I21" s="31"/>
    </row>
  </sheetData>
  <mergeCells count="4">
    <mergeCell ref="B2:I3"/>
    <mergeCell ref="B4:I4"/>
    <mergeCell ref="B17:G17"/>
    <mergeCell ref="B19:I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2026-10-04T13:53:56Z</dcterms:created>
  <dc:creator>openpyxl</dc:creator>
  <dc:description/>
  <dc:language>en-US</dc:language>
  <cp:lastModifiedBy/>
  <dcterms:modified xsi:type="dcterms:W3CDTF">2026-10-04T13:53:56Z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