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Cost formulas" sheetId="2" state="visible" r:id="rId4"/>
    <sheet name="NRV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<sst xmlns="http://schemas.openxmlformats.org/spreadsheetml/2006/main" count="68" uniqueCount="65">
  <si>
    <t xml:space="preserve">Inventory costing comparison</t>
  </si>
  <si>
    <t xml:space="preserve">FIFO, weighted average and LIFO side by side, with the net realisable value test</t>
  </si>
  <si>
    <t xml:space="preserve">HOW IT WORKS</t>
  </si>
  <si>
    <t xml:space="preserve">Enter the lots</t>
  </si>
  <si>
    <t xml:space="preserve">Enter units sold</t>
  </si>
  <si>
    <t xml:space="preserve">Test NRV</t>
  </si>
  <si>
    <t xml:space="preserve">Opening stock and purchases in order</t>
  </si>
  <si>
    <t xml:space="preserve">And the selling price</t>
  </si>
  <si>
    <t xml:space="preserve">Lower of cost and NRV by line</t>
  </si>
  <si>
    <t xml:space="preserve">LIVE RESULTS</t>
  </si>
  <si>
    <t xml:space="preserve">FIFO gross profit</t>
  </si>
  <si>
    <t xml:space="preserve">Weighted average gross profit</t>
  </si>
  <si>
    <t xml:space="preserve">LIFO gross profit</t>
  </si>
  <si>
    <t xml:space="preserve">Inventory write-down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</si>
  <si>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</si>
  <si>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</si>
  <si>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</si>
  <si>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</si>
  <si>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</si>
  <si>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</si>
  <si>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Cost formulas  ›</t>
  </si>
  <si>
    <t xml:space="preserve">NRV  ›</t>
  </si>
  <si>
    <t xml:space="preserve">Example: Northline Telecom, a fictional company, in CU million. Replace the figures with your own. General information, not advice. taxbakers.com/ifrs-18</t>
  </si>
  <si>
    <t xml:space="preserve">Cost formulas</t>
  </si>
  <si>
    <t xml:space="preserve">Opening stock and purchases in date order, then units sold: cost of sales and closing inventory under each formula (periodic). CU.</t>
  </si>
  <si>
    <t xml:space="preserve">Lot, oldest first</t>
  </si>
  <si>
    <t xml:space="preserve">Units</t>
  </si>
  <si>
    <t xml:space="preserve">Unit cost</t>
  </si>
  <si>
    <t xml:space="preserve">Cost</t>
  </si>
  <si>
    <t xml:space="preserve">Cumulative units</t>
  </si>
  <si>
    <t xml:space="preserve">FIFO units sold</t>
  </si>
  <si>
    <t xml:space="preserve">LIFO units sold</t>
  </si>
  <si>
    <t xml:space="preserve">Units after (LIFO)</t>
  </si>
  <si>
    <t xml:space="preserve">Opening inventory</t>
  </si>
  <si>
    <t xml:space="preserve">Purchase 1</t>
  </si>
  <si>
    <t xml:space="preserve">Purchase 2</t>
  </si>
  <si>
    <t xml:space="preserve">Purchase 3</t>
  </si>
  <si>
    <t xml:space="preserve">Totals</t>
  </si>
  <si>
    <t xml:space="preserve">Units sold in the period</t>
  </si>
  <si>
    <t xml:space="preserve">Selling price per unit</t>
  </si>
  <si>
    <t xml:space="preserve">Units sold do not exceed units available</t>
  </si>
  <si>
    <t xml:space="preserve">FIFO</t>
  </si>
  <si>
    <t xml:space="preserve">Weighted average</t>
  </si>
  <si>
    <t xml:space="preserve">LIFO (US GAAP only)</t>
  </si>
  <si>
    <t xml:space="preserve">Revenue</t>
  </si>
  <si>
    <t xml:space="preserve">Cost of sales</t>
  </si>
  <si>
    <t xml:space="preserve">Gross profit</t>
  </si>
  <si>
    <t xml:space="preserve">Closing inventory</t>
  </si>
  <si>
    <t xml:space="preserve">Closing inventory per unit</t>
  </si>
  <si>
    <t xml:space="preserve">Cost of sales plus closing inventory equals total cost, for each formula</t>
  </si>
  <si>
    <t xml:space="preserve">FIFO takes units from the oldest lots first; LIFO from the newest; weighted average uses the average cost of all units available. IAS 2 allows FIFO and weighted average (and specific identification for unique items) but not LIFO; US GAAP (ASC 330) also allows LIFO. This sheet uses the periodic method; a perpetual system recalculates the average after each purchase.</t>
  </si>
  <si>
    <t xml:space="preserve">Net realisable value</t>
  </si>
  <si>
    <t xml:space="preserve">Lower of cost and net realisable value, item by item or for groups of similar items. CU.</t>
  </si>
  <si>
    <t xml:space="preserve">Product line</t>
  </si>
  <si>
    <t xml:space="preserve">Estimated selling price</t>
  </si>
  <si>
    <t xml:space="preserve">Costs to complete</t>
  </si>
  <si>
    <t xml:space="preserve">Costs to sell</t>
  </si>
  <si>
    <t xml:space="preserve">Carrying amount</t>
  </si>
  <si>
    <t xml:space="preserve">Write-down</t>
  </si>
  <si>
    <t xml:space="preserve">Line A, current range</t>
  </si>
  <si>
    <t xml:space="preserve">Line B, discounted range</t>
  </si>
  <si>
    <t xml:space="preserve">Line C, obsolete models</t>
  </si>
  <si>
    <t xml:space="preserve">Write-down already recognised (start of year)</t>
  </si>
  <si>
    <t xml:space="preserve">Charge (reversal if negative) for the year</t>
  </si>
  <si>
    <t xml:space="preserve">NRV = estimated selling price in the ordinary course of business less estimated costs of completion and costs to sell (IAS 2.6). Write-downs are usually made item by item, or for groups of similar items; writing down whole classes such as all finished goods is not appropriate (IAS 2.29). Under IAS 2 a write-down is reversed if NRV recovers, up to original cost; US GAAP does not reverse annual write-downs.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</si>
</sst>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\(#,##0\);;"/>
    <numFmt numFmtId="167" formatCode="#,##0.00;\(#,##0.00\);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6B7A8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E3D4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6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Gross profit and closing inventory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'Cost formulas'!B27</c:f>
              <c:strCache>
                <c:ptCount val="1"/>
                <c:pt idx="0">
                  <c:v>Gross profit</c:v>
                </c:pt>
              </c:strCache>
            </c:strRef>
          </c:tx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'Cost formulas'!$C$24:$E$24</c:f>
              <c:strCache>
                <c:ptCount val="3"/>
                <c:pt idx="0">
                  <c:v>FIFO</c:v>
                </c:pt>
                <c:pt idx="1">
                  <c:v>Weighted average</c:v>
                </c:pt>
                <c:pt idx="2">
                  <c:v>LIFO (US GAAP only)</c:v>
                </c:pt>
              </c:strCache>
            </c:strRef>
          </c:cat>
          <c:val>
            <c:numRef>
              <c:f>'Cost formulas'!$C$27:$E$27</c:f>
              <c:numCache>
                <c:formatCode>#,##0;\(#,##0\);;</c:formatCode>
                <c:ptCount val="3"/>
                <c:pt idx="0">
                  <c:v>4000</c:v>
                </c:pt>
                <c:pt idx="1">
                  <c:v>3792.85714285714</c:v>
                </c:pt>
                <c:pt idx="2">
                  <c:v>3550</c:v>
                </c:pt>
              </c:numCache>
            </c:numRef>
          </c:val>
        </c:ser>
        <c:ser>
          <c:idx val="1"/>
          <c:order val="1"/>
          <c:tx>
            <c:strRef>
              <c:f>'Cost formulas'!B28</c:f>
              <c:strCache>
                <c:ptCount val="1"/>
                <c:pt idx="0">
                  <c:v>Closing inventory</c:v>
                </c:pt>
              </c:strCache>
            </c:strRef>
          </c:tx>
          <c:spPr>
            <a:solidFill>
              <a:srgbClr val="86bc25"/>
            </a:solidFill>
            <a:ln w="0">
              <a:solidFill>
                <a:srgbClr val="86bc25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'Cost formulas'!$C$24:$E$24</c:f>
              <c:strCache>
                <c:ptCount val="3"/>
                <c:pt idx="0">
                  <c:v>FIFO</c:v>
                </c:pt>
                <c:pt idx="1">
                  <c:v>Weighted average</c:v>
                </c:pt>
                <c:pt idx="2">
                  <c:v>LIFO (US GAAP only)</c:v>
                </c:pt>
              </c:strCache>
            </c:strRef>
          </c:cat>
          <c:val>
            <c:numRef>
              <c:f>'Cost formulas'!$C$28:$E$28</c:f>
              <c:numCache>
                <c:formatCode>#,##0;\(#,##0\);;</c:formatCode>
                <c:ptCount val="3"/>
                <c:pt idx="0">
                  <c:v>3100</c:v>
                </c:pt>
                <c:pt idx="1">
                  <c:v>2892.85714285714</c:v>
                </c:pt>
                <c:pt idx="2">
                  <c:v>2650</c:v>
                </c:pt>
              </c:numCache>
            </c:numRef>
          </c:val>
        </c:ser>
        <c:gapWidth val="60"/>
        <c:overlap val="0"/>
        <c:axId val="81272649"/>
        <c:axId val="76169188"/>
      </c:barChart>
      <c:catAx>
        <c:axId val="812726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169188"/>
        <c:crosses val="autoZero"/>
        <c:auto val="1"/>
        <c:lblAlgn val="ctr"/>
        <c:lblOffset val="100"/>
        <c:noMultiLvlLbl val="0"/>
      </c:catAx>
      <c:valAx>
        <c:axId val="76169188"/>
        <c:scaling>
          <c:orientation val="minMax"/>
        </c:scaling>
        <c:delete val="1"/>
        <c:axPos val="l"/>
        <c:numFmt formatCode="#,##0;\(#,##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272649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6</xdr:row>
      <xdr:rowOff>0</xdr:rowOff>
    </xdr:from>
    <xdr:to>
      <xdr:col>21</xdr:col>
      <xdr:colOff>473040</xdr:colOff>
      <xdr:row>17</xdr:row>
      <xdr:rowOff>164880</xdr:rowOff>
    </xdr:to>
    <xdr:graphicFrame>
      <xdr:nvGraphicFramePr>
        <xdr:cNvPr id="0" name="Chart 1"/>
        <xdr:cNvGraphicFramePr/>
      </xdr:nvGraphicFramePr>
      <xdr:xfrm>
        <a:off x="8964360" y="12477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'Cost formulas'!C27</f>
        <v>4000</v>
      </c>
      <c r="C15" s="10"/>
      <c r="D15" s="10"/>
      <c r="E15" s="10" t="n">
        <f aca="false">'Cost formulas'!D27</f>
        <v>3792.85714285714</v>
      </c>
      <c r="F15" s="10"/>
      <c r="G15" s="10"/>
      <c r="H15" s="10" t="n">
        <f aca="false">'Cost formulas'!E27</f>
        <v>3550</v>
      </c>
      <c r="I15" s="10"/>
      <c r="J15" s="10"/>
      <c r="K15" s="10" t="n">
        <f aca="false">NRV!I18</f>
        <v>3400</v>
      </c>
      <c r="L15" s="10"/>
      <c r="M15" s="10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1" t="s">
        <v>15</v>
      </c>
      <c r="C19" s="11"/>
      <c r="D19" s="11"/>
      <c r="E19" s="12" t="s">
        <v>16</v>
      </c>
      <c r="F19" s="12"/>
      <c r="G19" s="12"/>
      <c r="H19" s="13" t="s">
        <v>17</v>
      </c>
      <c r="I19" s="13"/>
      <c r="J19" s="13"/>
      <c r="K19" s="14" t="s">
        <v>18</v>
      </c>
      <c r="L19" s="14"/>
      <c r="M19" s="14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5" t="s">
        <v>20</v>
      </c>
      <c r="C22" s="15"/>
      <c r="D22" s="15"/>
      <c r="E22" s="15" t="s">
        <v>21</v>
      </c>
      <c r="F22" s="15"/>
      <c r="G22" s="15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6" t="s">
        <v>22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</sheetData>
  <mergeCells count="30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B41:M41"/>
  </mergeCells>
  <hyperlinks>
    <hyperlink ref="B22" location="'Cost formulas'!B2" display="Cost formulas  ›"/>
    <hyperlink ref="E22" location="'NRV'!B2" display="NRV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8"/>
    <col collapsed="false" customWidth="true" hidden="false" outlineLevel="0" max="4" min="3" style="0" width="12"/>
    <col collapsed="false" customWidth="true" hidden="false" outlineLevel="0" max="6" min="5" style="0" width="14"/>
    <col collapsed="false" customWidth="true" hidden="false" outlineLevel="0" max="9" min="7" style="0" width="12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23</v>
      </c>
      <c r="C2" s="17"/>
      <c r="D2" s="17"/>
      <c r="E2" s="17"/>
      <c r="F2" s="17"/>
      <c r="G2" s="17"/>
      <c r="H2" s="17"/>
      <c r="I2" s="17"/>
    </row>
    <row r="3" customFormat="false" ht="19.5" hidden="false" customHeight="true" outlineLevel="0" collapsed="false">
      <c r="B3" s="17"/>
      <c r="C3" s="17"/>
      <c r="D3" s="17"/>
      <c r="E3" s="17"/>
      <c r="F3" s="17"/>
      <c r="G3" s="17"/>
      <c r="H3" s="17"/>
      <c r="I3" s="17"/>
    </row>
    <row r="4" customFormat="false" ht="19.5" hidden="false" customHeight="true" outlineLevel="0" collapsed="false">
      <c r="B4" s="18" t="s">
        <v>24</v>
      </c>
      <c r="C4" s="18"/>
      <c r="D4" s="18"/>
      <c r="E4" s="18"/>
      <c r="F4" s="18"/>
      <c r="G4" s="18"/>
      <c r="H4" s="18"/>
      <c r="I4" s="18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18" hidden="false" customHeight="false" outlineLevel="0" collapsed="false"/>
    <row r="7" customFormat="false" ht="33.75" hidden="false" customHeight="true" outlineLevel="0" collapsed="false">
      <c r="B7" s="19" t="s">
        <v>25</v>
      </c>
      <c r="C7" s="20" t="s">
        <v>26</v>
      </c>
      <c r="D7" s="20" t="s">
        <v>27</v>
      </c>
      <c r="E7" s="20" t="s">
        <v>28</v>
      </c>
      <c r="F7" s="20" t="s">
        <v>29</v>
      </c>
      <c r="G7" s="20" t="s">
        <v>30</v>
      </c>
      <c r="H7" s="20" t="s">
        <v>31</v>
      </c>
      <c r="I7" s="20" t="s">
        <v>32</v>
      </c>
    </row>
    <row r="8" customFormat="false" ht="18" hidden="false" customHeight="false" outlineLevel="0" collapsed="false">
      <c r="B8" s="21" t="s">
        <v>33</v>
      </c>
      <c r="C8" s="22" t="n">
        <v>100</v>
      </c>
      <c r="D8" s="23" t="n">
        <v>10</v>
      </c>
      <c r="E8" s="24" t="n">
        <f aca="false">IF(C8="",0,C8*D8)</f>
        <v>1000</v>
      </c>
      <c r="F8" s="24" t="n">
        <f aca="false">SUM($C$8:C8)</f>
        <v>100</v>
      </c>
      <c r="G8" s="24" t="n">
        <f aca="false">MAX(0,MIN(N(C8),$D$20-(F8-N(C8))))</f>
        <v>100</v>
      </c>
      <c r="H8" s="24" t="n">
        <f aca="false">MAX(0,MIN(N(C8),$D$20-I8))</f>
        <v>0</v>
      </c>
      <c r="I8" s="24" t="n">
        <f aca="false">SUM(C9:$C$17)</f>
        <v>600</v>
      </c>
    </row>
    <row r="9" customFormat="false" ht="18" hidden="false" customHeight="false" outlineLevel="0" collapsed="false">
      <c r="B9" s="21" t="s">
        <v>34</v>
      </c>
      <c r="C9" s="22" t="n">
        <v>200</v>
      </c>
      <c r="D9" s="23" t="n">
        <v>11</v>
      </c>
      <c r="E9" s="24" t="n">
        <f aca="false">IF(C9="",0,C9*D9)</f>
        <v>2200</v>
      </c>
      <c r="F9" s="24" t="n">
        <f aca="false">SUM($C$8:C9)</f>
        <v>300</v>
      </c>
      <c r="G9" s="24" t="n">
        <f aca="false">MAX(0,MIN(N(C9),$D$20-(F9-N(C9))))</f>
        <v>200</v>
      </c>
      <c r="H9" s="24" t="n">
        <f aca="false">MAX(0,MIN(N(C9),$D$20-I9))</f>
        <v>50</v>
      </c>
      <c r="I9" s="24" t="n">
        <f aca="false">SUM(C10:$C$17)</f>
        <v>400</v>
      </c>
    </row>
    <row r="10" customFormat="false" ht="18" hidden="false" customHeight="false" outlineLevel="0" collapsed="false">
      <c r="B10" s="21" t="s">
        <v>35</v>
      </c>
      <c r="C10" s="22" t="n">
        <v>300</v>
      </c>
      <c r="D10" s="23" t="n">
        <v>12</v>
      </c>
      <c r="E10" s="24" t="n">
        <f aca="false">IF(C10="",0,C10*D10)</f>
        <v>3600</v>
      </c>
      <c r="F10" s="24" t="n">
        <f aca="false">SUM($C$8:C10)</f>
        <v>600</v>
      </c>
      <c r="G10" s="24" t="n">
        <f aca="false">MAX(0,MIN(N(C10),$D$20-(F10-N(C10))))</f>
        <v>150</v>
      </c>
      <c r="H10" s="24" t="n">
        <f aca="false">MAX(0,MIN(N(C10),$D$20-I10))</f>
        <v>300</v>
      </c>
      <c r="I10" s="24" t="n">
        <f aca="false">SUM(C11:$C$17)</f>
        <v>100</v>
      </c>
    </row>
    <row r="11" customFormat="false" ht="18" hidden="false" customHeight="false" outlineLevel="0" collapsed="false">
      <c r="B11" s="21" t="s">
        <v>36</v>
      </c>
      <c r="C11" s="22" t="n">
        <v>100</v>
      </c>
      <c r="D11" s="23" t="n">
        <v>13</v>
      </c>
      <c r="E11" s="24" t="n">
        <f aca="false">IF(C11="",0,C11*D11)</f>
        <v>1300</v>
      </c>
      <c r="F11" s="24" t="n">
        <f aca="false">SUM($C$8:C11)</f>
        <v>700</v>
      </c>
      <c r="G11" s="24" t="n">
        <f aca="false">MAX(0,MIN(N(C11),$D$20-(F11-N(C11))))</f>
        <v>0</v>
      </c>
      <c r="H11" s="24" t="n">
        <f aca="false">MAX(0,MIN(N(C11),$D$20-I11))</f>
        <v>100</v>
      </c>
      <c r="I11" s="24" t="n">
        <f aca="false">SUM(C12:$C$17)</f>
        <v>0</v>
      </c>
    </row>
    <row r="12" customFormat="false" ht="18" hidden="false" customHeight="false" outlineLevel="0" collapsed="false">
      <c r="B12" s="21"/>
      <c r="C12" s="22"/>
      <c r="D12" s="23"/>
      <c r="E12" s="24" t="n">
        <f aca="false">IF(C12="",0,C12*D12)</f>
        <v>0</v>
      </c>
      <c r="F12" s="24" t="n">
        <f aca="false">SUM($C$8:C12)</f>
        <v>700</v>
      </c>
      <c r="G12" s="24" t="n">
        <f aca="false">MAX(0,MIN(N(C12),$D$20-(F12-N(C12))))</f>
        <v>0</v>
      </c>
      <c r="H12" s="24" t="n">
        <f aca="false">MAX(0,MIN(N(C12),$D$20-I12))</f>
        <v>0</v>
      </c>
      <c r="I12" s="24" t="n">
        <f aca="false">SUM(C13:$C$17)</f>
        <v>0</v>
      </c>
    </row>
    <row r="13" customFormat="false" ht="18" hidden="false" customHeight="false" outlineLevel="0" collapsed="false">
      <c r="B13" s="21"/>
      <c r="C13" s="22"/>
      <c r="D13" s="23"/>
      <c r="E13" s="24" t="n">
        <f aca="false">IF(C13="",0,C13*D13)</f>
        <v>0</v>
      </c>
      <c r="F13" s="24" t="n">
        <f aca="false">SUM($C$8:C13)</f>
        <v>700</v>
      </c>
      <c r="G13" s="24" t="n">
        <f aca="false">MAX(0,MIN(N(C13),$D$20-(F13-N(C13))))</f>
        <v>0</v>
      </c>
      <c r="H13" s="24" t="n">
        <f aca="false">MAX(0,MIN(N(C13),$D$20-I13))</f>
        <v>0</v>
      </c>
      <c r="I13" s="24" t="n">
        <f aca="false">SUM(C14:$C$17)</f>
        <v>0</v>
      </c>
    </row>
    <row r="14" customFormat="false" ht="18" hidden="false" customHeight="false" outlineLevel="0" collapsed="false">
      <c r="B14" s="21"/>
      <c r="C14" s="22"/>
      <c r="D14" s="23"/>
      <c r="E14" s="24" t="n">
        <f aca="false">IF(C14="",0,C14*D14)</f>
        <v>0</v>
      </c>
      <c r="F14" s="24" t="n">
        <f aca="false">SUM($C$8:C14)</f>
        <v>700</v>
      </c>
      <c r="G14" s="24" t="n">
        <f aca="false">MAX(0,MIN(N(C14),$D$20-(F14-N(C14))))</f>
        <v>0</v>
      </c>
      <c r="H14" s="24" t="n">
        <f aca="false">MAX(0,MIN(N(C14),$D$20-I14))</f>
        <v>0</v>
      </c>
      <c r="I14" s="24" t="n">
        <f aca="false">SUM(C15:$C$17)</f>
        <v>0</v>
      </c>
    </row>
    <row r="15" customFormat="false" ht="18" hidden="false" customHeight="false" outlineLevel="0" collapsed="false">
      <c r="B15" s="21"/>
      <c r="C15" s="22"/>
      <c r="D15" s="23"/>
      <c r="E15" s="24" t="n">
        <f aca="false">IF(C15="",0,C15*D15)</f>
        <v>0</v>
      </c>
      <c r="F15" s="24" t="n">
        <f aca="false">SUM($C$8:C15)</f>
        <v>700</v>
      </c>
      <c r="G15" s="24" t="n">
        <f aca="false">MAX(0,MIN(N(C15),$D$20-(F15-N(C15))))</f>
        <v>0</v>
      </c>
      <c r="H15" s="24" t="n">
        <f aca="false">MAX(0,MIN(N(C15),$D$20-I15))</f>
        <v>0</v>
      </c>
      <c r="I15" s="24" t="n">
        <f aca="false">SUM(C16:$C$17)</f>
        <v>0</v>
      </c>
    </row>
    <row r="16" customFormat="false" ht="18" hidden="false" customHeight="false" outlineLevel="0" collapsed="false">
      <c r="B16" s="21"/>
      <c r="C16" s="22"/>
      <c r="D16" s="23"/>
      <c r="E16" s="24" t="n">
        <f aca="false">IF(C16="",0,C16*D16)</f>
        <v>0</v>
      </c>
      <c r="F16" s="24" t="n">
        <f aca="false">SUM($C$8:C16)</f>
        <v>700</v>
      </c>
      <c r="G16" s="24" t="n">
        <f aca="false">MAX(0,MIN(N(C16),$D$20-(F16-N(C16))))</f>
        <v>0</v>
      </c>
      <c r="H16" s="24" t="n">
        <f aca="false">MAX(0,MIN(N(C16),$D$20-I16))</f>
        <v>0</v>
      </c>
      <c r="I16" s="24" t="n">
        <f aca="false">SUM(C17:$C$17)</f>
        <v>0</v>
      </c>
    </row>
    <row r="17" customFormat="false" ht="18" hidden="false" customHeight="false" outlineLevel="0" collapsed="false">
      <c r="B17" s="21"/>
      <c r="C17" s="22"/>
      <c r="D17" s="23"/>
      <c r="E17" s="24" t="n">
        <f aca="false">IF(C17="",0,C17*D17)</f>
        <v>0</v>
      </c>
      <c r="F17" s="24" t="n">
        <f aca="false">SUM($C$8:C17)</f>
        <v>700</v>
      </c>
      <c r="G17" s="24" t="n">
        <f aca="false">MAX(0,MIN(N(C17),$D$20-(F17-N(C17))))</f>
        <v>0</v>
      </c>
      <c r="H17" s="24" t="n">
        <f aca="false">MAX(0,MIN(N(C17),$D$20-I17))</f>
        <v>0</v>
      </c>
      <c r="I17" s="24" t="n">
        <f aca="false">0</f>
        <v>0</v>
      </c>
    </row>
    <row r="18" customFormat="false" ht="18" hidden="false" customHeight="false" outlineLevel="0" collapsed="false">
      <c r="B18" s="19" t="s">
        <v>37</v>
      </c>
      <c r="C18" s="25" t="n">
        <f aca="false">SUM(C8:C17)</f>
        <v>700</v>
      </c>
      <c r="D18" s="3"/>
      <c r="E18" s="25" t="n">
        <f aca="false">SUM(E8:E17)</f>
        <v>8100</v>
      </c>
      <c r="F18" s="3"/>
      <c r="G18" s="25" t="n">
        <f aca="false">SUM(G8:G17)</f>
        <v>450</v>
      </c>
      <c r="H18" s="25" t="n">
        <f aca="false">SUM(H8:H17)</f>
        <v>450</v>
      </c>
      <c r="I18" s="3"/>
    </row>
    <row r="19" customFormat="false" ht="18" hidden="false" customHeight="false" outlineLevel="0" collapsed="false"/>
    <row r="20" customFormat="false" ht="18" hidden="false" customHeight="false" outlineLevel="0" collapsed="false">
      <c r="B20" s="26" t="s">
        <v>38</v>
      </c>
      <c r="D20" s="22" t="n">
        <v>450</v>
      </c>
    </row>
    <row r="21" customFormat="false" ht="18" hidden="false" customHeight="false" outlineLevel="0" collapsed="false">
      <c r="B21" s="26" t="s">
        <v>39</v>
      </c>
      <c r="D21" s="23" t="n">
        <v>20</v>
      </c>
    </row>
    <row r="22" customFormat="false" ht="23.85" hidden="false" customHeight="false" outlineLevel="0" collapsed="false">
      <c r="B22" s="27" t="s">
        <v>40</v>
      </c>
      <c r="E22" s="28" t="str">
        <f aca="false">IF(D20&lt;=C18,"✓ OK","✗ More sold than available")</f>
        <v>✓ OK</v>
      </c>
      <c r="F22" s="28"/>
    </row>
    <row r="23" customFormat="false" ht="18" hidden="false" customHeight="false" outlineLevel="0" collapsed="false"/>
    <row r="24" customFormat="false" ht="33.75" hidden="false" customHeight="true" outlineLevel="0" collapsed="false">
      <c r="B24" s="19"/>
      <c r="C24" s="20" t="s">
        <v>41</v>
      </c>
      <c r="D24" s="20" t="s">
        <v>42</v>
      </c>
      <c r="E24" s="20" t="s">
        <v>43</v>
      </c>
    </row>
    <row r="25" customFormat="false" ht="18" hidden="false" customHeight="false" outlineLevel="0" collapsed="false">
      <c r="B25" s="29" t="s">
        <v>44</v>
      </c>
      <c r="C25" s="24" t="n">
        <f aca="false">$D$20*$D$21</f>
        <v>9000</v>
      </c>
      <c r="D25" s="24" t="n">
        <f aca="false">$D$20*$D$21</f>
        <v>9000</v>
      </c>
      <c r="E25" s="24" t="n">
        <f aca="false">$D$20*$D$21</f>
        <v>9000</v>
      </c>
    </row>
    <row r="26" customFormat="false" ht="18" hidden="false" customHeight="false" outlineLevel="0" collapsed="false">
      <c r="B26" s="29" t="s">
        <v>45</v>
      </c>
      <c r="C26" s="24" t="n">
        <f aca="false">SUMPRODUCT(G8:G17,D8:D17)</f>
        <v>5000</v>
      </c>
      <c r="D26" s="24" t="n">
        <f aca="false">IF(C18=0,0,E18/C18*D20)</f>
        <v>5207.14285714286</v>
      </c>
      <c r="E26" s="24" t="n">
        <f aca="false">SUMPRODUCT(H8:H17,D8:D17)</f>
        <v>5450</v>
      </c>
    </row>
    <row r="27" customFormat="false" ht="18" hidden="false" customHeight="false" outlineLevel="0" collapsed="false">
      <c r="B27" s="26" t="s">
        <v>46</v>
      </c>
      <c r="C27" s="30" t="n">
        <f aca="false">C25-C26</f>
        <v>4000</v>
      </c>
      <c r="D27" s="30" t="n">
        <f aca="false">D25-D26</f>
        <v>3792.85714285714</v>
      </c>
      <c r="E27" s="30" t="n">
        <f aca="false">E25-E26</f>
        <v>3550</v>
      </c>
    </row>
    <row r="28" customFormat="false" ht="18" hidden="false" customHeight="false" outlineLevel="0" collapsed="false">
      <c r="B28" s="26" t="s">
        <v>47</v>
      </c>
      <c r="C28" s="30" t="n">
        <f aca="false">$E$18-C26</f>
        <v>3100</v>
      </c>
      <c r="D28" s="30" t="n">
        <f aca="false">$E$18-D26</f>
        <v>2892.85714285714</v>
      </c>
      <c r="E28" s="30" t="n">
        <f aca="false">$E$18-E26</f>
        <v>2650</v>
      </c>
    </row>
    <row r="29" customFormat="false" ht="18" hidden="false" customHeight="false" outlineLevel="0" collapsed="false">
      <c r="B29" s="29" t="s">
        <v>48</v>
      </c>
      <c r="C29" s="31" t="n">
        <f aca="false">IF($C$18-$D$20=0,0,C28/($C$18-$D$20))</f>
        <v>12.4</v>
      </c>
      <c r="D29" s="31" t="n">
        <f aca="false">IF($C$18-$D$20=0,0,D28/($C$18-$D$20))</f>
        <v>11.5714285714286</v>
      </c>
      <c r="E29" s="31" t="n">
        <f aca="false">IF($C$18-$D$20=0,0,E28/($C$18-$D$20))</f>
        <v>10.6</v>
      </c>
    </row>
    <row r="30" customFormat="false" ht="35.05" hidden="false" customHeight="false" outlineLevel="0" collapsed="false">
      <c r="B30" s="27" t="s">
        <v>49</v>
      </c>
      <c r="E30" s="32" t="str">
        <f aca="false">IF(AND(ABS(C26+C28-E18)&lt;0.01,ABS(D26+D28-E18)&lt;0.01,ABS(E26+E28-E18)&lt;0.01),"✓ Yes","✗ Check")</f>
        <v>✓ Yes</v>
      </c>
    </row>
    <row r="31" customFormat="false" ht="18" hidden="false" customHeight="false" outlineLevel="0" collapsed="false"/>
    <row r="32" customFormat="false" ht="18" hidden="false" customHeight="true" outlineLevel="0" collapsed="false">
      <c r="B32" s="33" t="s">
        <v>50</v>
      </c>
      <c r="C32" s="33"/>
      <c r="D32" s="33"/>
      <c r="E32" s="33"/>
      <c r="F32" s="33"/>
      <c r="G32" s="33"/>
      <c r="H32" s="33"/>
      <c r="I32" s="33"/>
    </row>
    <row r="33" customFormat="false" ht="18" hidden="false" customHeight="false" outlineLevel="0" collapsed="false">
      <c r="B33" s="33"/>
      <c r="C33" s="33"/>
      <c r="D33" s="33"/>
      <c r="E33" s="33"/>
      <c r="F33" s="33"/>
      <c r="G33" s="33"/>
      <c r="H33" s="33"/>
      <c r="I33" s="33"/>
    </row>
    <row r="34" customFormat="false" ht="18" hidden="false" customHeight="false" outlineLevel="0" collapsed="false">
      <c r="B34" s="33"/>
      <c r="C34" s="33"/>
      <c r="D34" s="33"/>
      <c r="E34" s="33"/>
      <c r="F34" s="33"/>
      <c r="G34" s="33"/>
      <c r="H34" s="33"/>
      <c r="I34" s="33"/>
    </row>
  </sheetData>
  <mergeCells count="4">
    <mergeCell ref="B2:I3"/>
    <mergeCell ref="B4:I4"/>
    <mergeCell ref="E22:F22"/>
    <mergeCell ref="B32:I34"/>
  </mergeCells>
  <conditionalFormatting sqref="E22">
    <cfRule type="expression" priority="2" aboveAverage="0" equalAverage="0" bottom="0" percent="0" rank="0" text="" dxfId="0">
      <formula>LEFT(E22,1)="✓"</formula>
    </cfRule>
    <cfRule type="expression" priority="3" aboveAverage="0" equalAverage="0" bottom="0" percent="0" rank="0" text="" dxfId="1">
      <formula>LEFT(E22,1)&lt;&gt;"✓"</formula>
    </cfRule>
  </conditionalFormatting>
  <conditionalFormatting sqref="E30">
    <cfRule type="expression" priority="4" aboveAverage="0" equalAverage="0" bottom="0" percent="0" rank="0" text="" dxfId="0">
      <formula>LEFT(E30,1)="✓"</formula>
    </cfRule>
    <cfRule type="expression" priority="5" aboveAverage="0" equalAverage="0" bottom="0" percent="0" rank="0" text="" dxfId="1">
      <formula>LEFT(E30,1)&lt;&gt;"✓"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5" min="4" style="0" width="14"/>
    <col collapsed="false" customWidth="true" hidden="false" outlineLevel="0" max="9" min="6" style="0" width="13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51</v>
      </c>
      <c r="C2" s="17"/>
      <c r="D2" s="17"/>
      <c r="E2" s="17"/>
      <c r="F2" s="17"/>
      <c r="G2" s="17"/>
      <c r="H2" s="17"/>
      <c r="I2" s="17"/>
    </row>
    <row r="3" customFormat="false" ht="19.5" hidden="false" customHeight="true" outlineLevel="0" collapsed="false">
      <c r="B3" s="17"/>
      <c r="C3" s="17"/>
      <c r="D3" s="17"/>
      <c r="E3" s="17"/>
      <c r="F3" s="17"/>
      <c r="G3" s="17"/>
      <c r="H3" s="17"/>
      <c r="I3" s="17"/>
    </row>
    <row r="4" customFormat="false" ht="19.5" hidden="false" customHeight="true" outlineLevel="0" collapsed="false">
      <c r="B4" s="18" t="s">
        <v>52</v>
      </c>
      <c r="C4" s="18"/>
      <c r="D4" s="18"/>
      <c r="E4" s="18"/>
      <c r="F4" s="18"/>
      <c r="G4" s="18"/>
      <c r="H4" s="18"/>
      <c r="I4" s="18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18" hidden="false" customHeight="false" outlineLevel="0" collapsed="false"/>
    <row r="7" customFormat="false" ht="33.75" hidden="false" customHeight="true" outlineLevel="0" collapsed="false">
      <c r="B7" s="19" t="s">
        <v>53</v>
      </c>
      <c r="C7" s="20" t="s">
        <v>28</v>
      </c>
      <c r="D7" s="20" t="s">
        <v>54</v>
      </c>
      <c r="E7" s="20" t="s">
        <v>55</v>
      </c>
      <c r="F7" s="20" t="s">
        <v>56</v>
      </c>
      <c r="G7" s="20" t="s">
        <v>51</v>
      </c>
      <c r="H7" s="20" t="s">
        <v>57</v>
      </c>
      <c r="I7" s="20" t="s">
        <v>58</v>
      </c>
    </row>
    <row r="8" customFormat="false" ht="18" hidden="false" customHeight="false" outlineLevel="0" collapsed="false">
      <c r="B8" s="21" t="s">
        <v>59</v>
      </c>
      <c r="C8" s="22" t="n">
        <v>10000</v>
      </c>
      <c r="D8" s="22" t="n">
        <v>14000</v>
      </c>
      <c r="E8" s="22" t="n">
        <v>0</v>
      </c>
      <c r="F8" s="22" t="n">
        <v>1000</v>
      </c>
      <c r="G8" s="24" t="n">
        <f aca="false">IF(D8="",0,D8-E8-F8)</f>
        <v>13000</v>
      </c>
      <c r="H8" s="30" t="n">
        <f aca="false">IF(C8="",0,MIN(C8,G8))</f>
        <v>10000</v>
      </c>
      <c r="I8" s="24" t="n">
        <f aca="false">IF(C8="",0,C8-H8)</f>
        <v>0</v>
      </c>
    </row>
    <row r="9" customFormat="false" ht="18" hidden="false" customHeight="false" outlineLevel="0" collapsed="false">
      <c r="B9" s="21" t="s">
        <v>60</v>
      </c>
      <c r="C9" s="22" t="n">
        <v>8000</v>
      </c>
      <c r="D9" s="22" t="n">
        <v>7500</v>
      </c>
      <c r="E9" s="22" t="n">
        <v>0</v>
      </c>
      <c r="F9" s="22" t="n">
        <v>500</v>
      </c>
      <c r="G9" s="24" t="n">
        <f aca="false">IF(D9="",0,D9-E9-F9)</f>
        <v>7000</v>
      </c>
      <c r="H9" s="30" t="n">
        <f aca="false">IF(C9="",0,MIN(C9,G9))</f>
        <v>7000</v>
      </c>
      <c r="I9" s="24" t="n">
        <f aca="false">IF(C9="",0,C9-H9)</f>
        <v>1000</v>
      </c>
    </row>
    <row r="10" customFormat="false" ht="18" hidden="false" customHeight="false" outlineLevel="0" collapsed="false">
      <c r="B10" s="21" t="s">
        <v>61</v>
      </c>
      <c r="C10" s="22" t="n">
        <v>3000</v>
      </c>
      <c r="D10" s="22" t="n">
        <v>800</v>
      </c>
      <c r="E10" s="22" t="n">
        <v>0</v>
      </c>
      <c r="F10" s="22" t="n">
        <v>200</v>
      </c>
      <c r="G10" s="24" t="n">
        <f aca="false">IF(D10="",0,D10-E10-F10)</f>
        <v>600</v>
      </c>
      <c r="H10" s="30" t="n">
        <f aca="false">IF(C10="",0,MIN(C10,G10))</f>
        <v>600</v>
      </c>
      <c r="I10" s="24" t="n">
        <f aca="false">IF(C10="",0,C10-H10)</f>
        <v>2400</v>
      </c>
    </row>
    <row r="11" customFormat="false" ht="18" hidden="false" customHeight="false" outlineLevel="0" collapsed="false">
      <c r="B11" s="21"/>
      <c r="C11" s="22"/>
      <c r="D11" s="22"/>
      <c r="E11" s="22"/>
      <c r="F11" s="22"/>
      <c r="G11" s="24" t="n">
        <f aca="false">IF(D11="",0,D11-E11-F11)</f>
        <v>0</v>
      </c>
      <c r="H11" s="30" t="n">
        <f aca="false">IF(C11="",0,MIN(C11,G11))</f>
        <v>0</v>
      </c>
      <c r="I11" s="24" t="n">
        <f aca="false">IF(C11="",0,C11-H11)</f>
        <v>0</v>
      </c>
    </row>
    <row r="12" customFormat="false" ht="18" hidden="false" customHeight="false" outlineLevel="0" collapsed="false">
      <c r="B12" s="21"/>
      <c r="C12" s="22"/>
      <c r="D12" s="22"/>
      <c r="E12" s="22"/>
      <c r="F12" s="22"/>
      <c r="G12" s="24" t="n">
        <f aca="false">IF(D12="",0,D12-E12-F12)</f>
        <v>0</v>
      </c>
      <c r="H12" s="30" t="n">
        <f aca="false">IF(C12="",0,MIN(C12,G12))</f>
        <v>0</v>
      </c>
      <c r="I12" s="24" t="n">
        <f aca="false">IF(C12="",0,C12-H12)</f>
        <v>0</v>
      </c>
    </row>
    <row r="13" customFormat="false" ht="18" hidden="false" customHeight="false" outlineLevel="0" collapsed="false">
      <c r="B13" s="21"/>
      <c r="C13" s="22"/>
      <c r="D13" s="22"/>
      <c r="E13" s="22"/>
      <c r="F13" s="22"/>
      <c r="G13" s="24" t="n">
        <f aca="false">IF(D13="",0,D13-E13-F13)</f>
        <v>0</v>
      </c>
      <c r="H13" s="30" t="n">
        <f aca="false">IF(C13="",0,MIN(C13,G13))</f>
        <v>0</v>
      </c>
      <c r="I13" s="24" t="n">
        <f aca="false">IF(C13="",0,C13-H13)</f>
        <v>0</v>
      </c>
    </row>
    <row r="14" customFormat="false" ht="18" hidden="false" customHeight="false" outlineLevel="0" collapsed="false">
      <c r="B14" s="21"/>
      <c r="C14" s="22"/>
      <c r="D14" s="22"/>
      <c r="E14" s="22"/>
      <c r="F14" s="22"/>
      <c r="G14" s="24" t="n">
        <f aca="false">IF(D14="",0,D14-E14-F14)</f>
        <v>0</v>
      </c>
      <c r="H14" s="30" t="n">
        <f aca="false">IF(C14="",0,MIN(C14,G14))</f>
        <v>0</v>
      </c>
      <c r="I14" s="24" t="n">
        <f aca="false">IF(C14="",0,C14-H14)</f>
        <v>0</v>
      </c>
    </row>
    <row r="15" customFormat="false" ht="18" hidden="false" customHeight="false" outlineLevel="0" collapsed="false">
      <c r="B15" s="21"/>
      <c r="C15" s="22"/>
      <c r="D15" s="22"/>
      <c r="E15" s="22"/>
      <c r="F15" s="22"/>
      <c r="G15" s="24" t="n">
        <f aca="false">IF(D15="",0,D15-E15-F15)</f>
        <v>0</v>
      </c>
      <c r="H15" s="30" t="n">
        <f aca="false">IF(C15="",0,MIN(C15,G15))</f>
        <v>0</v>
      </c>
      <c r="I15" s="24" t="n">
        <f aca="false">IF(C15="",0,C15-H15)</f>
        <v>0</v>
      </c>
    </row>
    <row r="16" customFormat="false" ht="18" hidden="false" customHeight="false" outlineLevel="0" collapsed="false">
      <c r="B16" s="21"/>
      <c r="C16" s="22"/>
      <c r="D16" s="22"/>
      <c r="E16" s="22"/>
      <c r="F16" s="22"/>
      <c r="G16" s="24" t="n">
        <f aca="false">IF(D16="",0,D16-E16-F16)</f>
        <v>0</v>
      </c>
      <c r="H16" s="30" t="n">
        <f aca="false">IF(C16="",0,MIN(C16,G16))</f>
        <v>0</v>
      </c>
      <c r="I16" s="24" t="n">
        <f aca="false">IF(C16="",0,C16-H16)</f>
        <v>0</v>
      </c>
    </row>
    <row r="17" customFormat="false" ht="18" hidden="false" customHeight="false" outlineLevel="0" collapsed="false">
      <c r="B17" s="21"/>
      <c r="C17" s="22"/>
      <c r="D17" s="22"/>
      <c r="E17" s="22"/>
      <c r="F17" s="22"/>
      <c r="G17" s="24" t="n">
        <f aca="false">IF(D17="",0,D17-E17-F17)</f>
        <v>0</v>
      </c>
      <c r="H17" s="30" t="n">
        <f aca="false">IF(C17="",0,MIN(C17,G17))</f>
        <v>0</v>
      </c>
      <c r="I17" s="24" t="n">
        <f aca="false">IF(C17="",0,C17-H17)</f>
        <v>0</v>
      </c>
    </row>
    <row r="18" customFormat="false" ht="18" hidden="false" customHeight="false" outlineLevel="0" collapsed="false">
      <c r="B18" s="19" t="s">
        <v>37</v>
      </c>
      <c r="C18" s="25" t="n">
        <f aca="false">SUM(C8:C17)</f>
        <v>21000</v>
      </c>
      <c r="D18" s="3"/>
      <c r="E18" s="3"/>
      <c r="F18" s="3"/>
      <c r="G18" s="3"/>
      <c r="H18" s="25" t="n">
        <f aca="false">SUM(H8:H17)</f>
        <v>17600</v>
      </c>
      <c r="I18" s="25" t="n">
        <f aca="false">SUM(I8:I17)</f>
        <v>3400</v>
      </c>
    </row>
    <row r="19" customFormat="false" ht="18" hidden="false" customHeight="false" outlineLevel="0" collapsed="false"/>
    <row r="20" customFormat="false" ht="23.85" hidden="false" customHeight="false" outlineLevel="0" collapsed="false">
      <c r="B20" s="26" t="s">
        <v>62</v>
      </c>
      <c r="D20" s="22" t="n">
        <v>1500</v>
      </c>
    </row>
    <row r="21" customFormat="false" ht="23.85" hidden="false" customHeight="false" outlineLevel="0" collapsed="false">
      <c r="B21" s="26" t="s">
        <v>63</v>
      </c>
      <c r="D21" s="30" t="n">
        <f aca="false">I18-D20</f>
        <v>1900</v>
      </c>
    </row>
    <row r="22" customFormat="false" ht="18" hidden="false" customHeight="false" outlineLevel="0" collapsed="false"/>
    <row r="23" customFormat="false" ht="18" hidden="false" customHeight="true" outlineLevel="0" collapsed="false">
      <c r="B23" s="33" t="s">
        <v>64</v>
      </c>
      <c r="C23" s="33"/>
      <c r="D23" s="33"/>
      <c r="E23" s="33"/>
      <c r="F23" s="33"/>
      <c r="G23" s="33"/>
      <c r="H23" s="33"/>
      <c r="I23" s="33"/>
    </row>
    <row r="24" customFormat="false" ht="18" hidden="false" customHeight="false" outlineLevel="0" collapsed="false">
      <c r="B24" s="33"/>
      <c r="C24" s="33"/>
      <c r="D24" s="33"/>
      <c r="E24" s="33"/>
      <c r="F24" s="33"/>
      <c r="G24" s="33"/>
      <c r="H24" s="33"/>
      <c r="I24" s="33"/>
    </row>
    <row r="25" customFormat="false" ht="18" hidden="false" customHeight="false" outlineLevel="0" collapsed="false">
      <c r="B25" s="33"/>
      <c r="C25" s="33"/>
      <c r="D25" s="33"/>
      <c r="E25" s="33"/>
      <c r="F25" s="33"/>
      <c r="G25" s="33"/>
      <c r="H25" s="33"/>
      <c r="I25" s="33"/>
    </row>
  </sheetData>
  <mergeCells count="3">
    <mergeCell ref="B2:I3"/>
    <mergeCell ref="B4:I4"/>
    <mergeCell ref="B23:I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2026-10-04T10:14:30Z</dcterms:created>
  <dc:creator>openpyxl</dc:creator>
  <dc:description/>
  <dc:language>en-US</dc:language>
  <cp:lastModifiedBy/>
  <dcterms:modified xsi:type="dcterms:W3CDTF">2026-10-04T10:14:35Z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