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Term loan" sheetId="2" state="visible" r:id="rId4"/>
    <sheet name="On demand" sheetId="3" state="visible" r:id="rId5"/>
    <sheet name="Guarantee" sheetId="4" state="visible" r:id="rId6"/>
    <sheet name="Bank balanc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<sst xmlns="http://schemas.openxmlformats.org/spreadsheetml/2006/main" count="92" uniqueCount="92">
  <si>
    <t xml:space="preserve">Intercompany loan ECL calculator</t>
  </si>
  <si>
    <t xml:space="preserve">IFRS 9: ECL on intercompany term loans, loans repayable on demand, financial guarantees and bank balances</t>
  </si>
  <si>
    <t xml:space="preserve">HOW IT WORKS</t>
  </si>
  <si>
    <t xml:space="preserve">Term loans</t>
  </si>
  <si>
    <t xml:space="preserve">On demand loans</t>
  </si>
  <si>
    <t xml:space="preserve">Guarantees and cash</t>
  </si>
  <si>
    <t xml:space="preserve">Stage, then 12-month or lifetime</t>
  </si>
  <si>
    <t xml:space="preserve">Recovery strategies</t>
  </si>
  <si>
    <t xml:space="preserve">Higher of; and bank deposits</t>
  </si>
  <si>
    <t xml:space="preserve">LIVE RESULTS</t>
  </si>
  <si>
    <t xml:space="preserve">Term loan ECL</t>
  </si>
  <si>
    <t xml:space="preserve">On demand loan ECL</t>
  </si>
  <si>
    <t xml:space="preserve">Guarantee carrying amount</t>
  </si>
  <si>
    <t xml:space="preserve">Bank balances ECL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</si>
  <si>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</si>
  <si>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</si>
  <si>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</si>
  <si>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</si>
  <si>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</si>
  <si>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</si>
  <si>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Term loan  ›</t>
  </si>
  <si>
    <t xml:space="preserve">On demand  ›</t>
  </si>
  <si>
    <t xml:space="preserve">Guarantee  ›</t>
  </si>
  <si>
    <t xml:space="preserve">Bank balances  ›</t>
  </si>
  <si>
    <t xml:space="preserve">Example: Northline Telecom, a fictional company, in CU million. Replace the figures with your own. General information, not advice. taxbakers.com/ifrs-18</t>
  </si>
  <si>
    <t xml:space="preserve">Term loan</t>
  </si>
  <si>
    <t xml:space="preserve">A loan to a subsidiary with a fixed term, under the IFRS 9 general approach: stage it, then measure 12-month or lifetime ECL.</t>
  </si>
  <si>
    <t xml:space="preserve">Loan balance (exposure at default)</t>
  </si>
  <si>
    <t xml:space="preserve">Remaining term in years</t>
  </si>
  <si>
    <t xml:space="preserve">12-month PD now</t>
  </si>
  <si>
    <t xml:space="preserve">From the subsidiary's mapped rating</t>
  </si>
  <si>
    <t xml:space="preserve">Lifetime PD now, for the remaining term</t>
  </si>
  <si>
    <t xml:space="preserve">Lifetime PD expected at origination, for the same remaining term</t>
  </si>
  <si>
    <t xml:space="preserve">Loss given default</t>
  </si>
  <si>
    <t xml:space="preserve">Unsecured, subordinated to the bank</t>
  </si>
  <si>
    <t xml:space="preserve">SICR test: lifetime PD multiple</t>
  </si>
  <si>
    <t xml:space="preserve">SICR test: minimum increase (points)</t>
  </si>
  <si>
    <t xml:space="preserve">Lifetime PD multiple since origination</t>
  </si>
  <si>
    <t xml:space="preserve">Stage</t>
  </si>
  <si>
    <t xml:space="preserve">12-month ECL</t>
  </si>
  <si>
    <t xml:space="preserve">Lifetime ECL</t>
  </si>
  <si>
    <t xml:space="preserve">ECL to recognise</t>
  </si>
  <si>
    <t xml:space="preserve">ECL here is EAD x PD x LGD without discounting, which is usually immaterial for short terms; use the ECL staging and lifetime calculator for a year-by-year calculation. The allowance is recognised in the lender's separate financial statements and eliminated on consolidation.</t>
  </si>
  <si>
    <t xml:space="preserve">On demand</t>
  </si>
  <si>
    <t xml:space="preserve">A loan repayable on demand: ECL assumes the loan is demanded now, and depends on how the lender would recover it if the borrower cannot pay at once.</t>
  </si>
  <si>
    <t xml:space="preserve">Loan balance</t>
  </si>
  <si>
    <t xml:space="preserve">Effective interest rate (0% if interest-free)</t>
  </si>
  <si>
    <t xml:space="preserve">Liquid assets the borrower could pay at once</t>
  </si>
  <si>
    <t xml:space="preserve">Can the borrower repay in full today?</t>
  </si>
  <si>
    <t xml:space="preserve">Recovery strategy</t>
  </si>
  <si>
    <t xml:space="preserve">Probability</t>
  </si>
  <si>
    <t xml:space="preserve">Recovered (present value)</t>
  </si>
  <si>
    <t xml:space="preserve">Loss</t>
  </si>
  <si>
    <t xml:space="preserve">A. Borrower repays the rest over 3 years from its cash flows</t>
  </si>
  <si>
    <t xml:space="preserve">Net sale proceeds</t>
  </si>
  <si>
    <t xml:space="preserve">B. Borrower sells assets now; net proceeds</t>
  </si>
  <si>
    <t xml:space="preserve">ECL: probability-weighted loss</t>
  </si>
  <si>
    <t xml:space="preserve">Check: probabilities add to 100%</t>
  </si>
  <si>
    <t xml:space="preserve">For a loan repayable on demand, the contractual period is the demand period, so 12-month and lifetime ECL are the same. If the borrower cannot repay at once, the lender considers its realistic recovery strategies; with a 0% effective rate, waiting to be repaid creates no loss, only shortfalls do.</t>
  </si>
  <si>
    <t xml:space="preserve">Guarantee</t>
  </si>
  <si>
    <t xml:space="preserve">A financial guarantee of a subsidiary's bank loan: carried at the higher of the ECL allowance and the initial fair value less amounts amortised.</t>
  </si>
  <si>
    <t xml:space="preserve">Guaranteed amount</t>
  </si>
  <si>
    <t xml:space="preserve">Initial fair value of the guarantee</t>
  </si>
  <si>
    <t xml:space="preserve">Term of the guarantee (years)</t>
  </si>
  <si>
    <t xml:space="preserve">Years elapsed</t>
  </si>
  <si>
    <t xml:space="preserve">12-month PD of the subsidiary</t>
  </si>
  <si>
    <t xml:space="preserve">Lifetime PD of the subsidiary</t>
  </si>
  <si>
    <t xml:space="preserve">Loss given default on the guaranteed loan</t>
  </si>
  <si>
    <t xml:space="preserve">Stage (1 or 2)</t>
  </si>
  <si>
    <t xml:space="preserve">ECL allowance</t>
  </si>
  <si>
    <t xml:space="preserve">Initial fair value less cumulative amortisation</t>
  </si>
  <si>
    <t xml:space="preserve">Carrying amount of the guarantee</t>
  </si>
  <si>
    <t xml:space="preserve">IFRS 9.4.2.1(c): after initial recognition, a financial guarantee is measured at the higher of the ECL allowance and the amount initially recognised less cumulative income under IFRS 15. For a guarantee given free to a subsidiary, the initial fair value is usually added to the investment in the subsidiary.</t>
  </si>
  <si>
    <t xml:space="preserve">Bank balances</t>
  </si>
  <si>
    <t xml:space="preserve">ECL on cash and deposits: balance x PD over the remaining term (up to 12 months) x LGD. Usually small for well-rated banks.</t>
  </si>
  <si>
    <t xml:space="preserve">Bank</t>
  </si>
  <si>
    <t xml:space="preserve">Rating</t>
  </si>
  <si>
    <t xml:space="preserve">Balance</t>
  </si>
  <si>
    <t xml:space="preserve">Months left</t>
  </si>
  <si>
    <t xml:space="preserve">12-month PD</t>
  </si>
  <si>
    <t xml:space="preserve">LGD</t>
  </si>
  <si>
    <t xml:space="preserve">ECL</t>
  </si>
  <si>
    <t xml:space="preserve">Bank A</t>
  </si>
  <si>
    <t xml:space="preserve">AA</t>
  </si>
  <si>
    <t xml:space="preserve">Bank B</t>
  </si>
  <si>
    <t xml:space="preserve">BBB</t>
  </si>
  <si>
    <t xml:space="preserve">Bank C</t>
  </si>
  <si>
    <t xml:space="preserve">BB</t>
  </si>
  <si>
    <t xml:space="preserve">Total</t>
  </si>
  <si>
    <t xml:space="preserve">Materiality threshold for ECL</t>
  </si>
  <si>
    <t xml:space="preserve">Result</t>
  </si>
  <si>
    <t xml:space="preserve">PDs scaled to the remaining term are an approximation. Demand deposits have a very short contractual period, so their ECL is usually negligible. Even when immaterial, the assessment should be documented.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</si>
</sst>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#,##0;\(#,##0\);;"/>
    <numFmt numFmtId="167" formatCode="0"/>
    <numFmt numFmtId="168" formatCode="0.00%"/>
    <numFmt numFmtId="169" formatCode="0.0%;\(0.0%\);;"/>
    <numFmt numFmtId="170" formatCode="0.0\x"/>
    <numFmt numFmtId="171" formatCode="0.00\x"/>
    <numFmt numFmtId="172" formatCode="#,##0.0;\(#,##0.0\);;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E3D4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6B7A8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5DBD8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6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71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72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C0C0C0"/>
      <rgbColor rgb="FF6B7A80"/>
      <rgbColor rgb="FF9999FF"/>
      <rgbColor rgb="FF993366"/>
      <rgbColor rgb="FFFFF4C2"/>
      <rgbColor rgb="FFF3F5F0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66699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'Term loan'!C20</f>
        <v>18000</v>
      </c>
      <c r="C15" s="10"/>
      <c r="D15" s="10"/>
      <c r="E15" s="10" t="n">
        <f aca="false">'On demand'!E16</f>
        <v>200000</v>
      </c>
      <c r="F15" s="10"/>
      <c r="G15" s="10"/>
      <c r="H15" s="10" t="n">
        <f aca="false">Guarantee!C18</f>
        <v>200000</v>
      </c>
      <c r="I15" s="10"/>
      <c r="J15" s="10"/>
      <c r="K15" s="10" t="n">
        <f aca="false">'Bank balances'!H17</f>
        <v>4250</v>
      </c>
      <c r="L15" s="10"/>
      <c r="M15" s="10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1" t="s">
        <v>15</v>
      </c>
      <c r="C19" s="11"/>
      <c r="D19" s="11"/>
      <c r="E19" s="12" t="s">
        <v>16</v>
      </c>
      <c r="F19" s="12"/>
      <c r="G19" s="12"/>
      <c r="H19" s="13" t="s">
        <v>17</v>
      </c>
      <c r="I19" s="13"/>
      <c r="J19" s="13"/>
      <c r="K19" s="14" t="s">
        <v>18</v>
      </c>
      <c r="L19" s="14"/>
      <c r="M19" s="14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5" t="s">
        <v>20</v>
      </c>
      <c r="C22" s="15"/>
      <c r="D22" s="15"/>
      <c r="E22" s="15" t="s">
        <v>21</v>
      </c>
      <c r="F22" s="15"/>
      <c r="G22" s="15"/>
      <c r="H22" s="15" t="s">
        <v>22</v>
      </c>
      <c r="I22" s="15"/>
      <c r="J22" s="15"/>
      <c r="K22" s="15" t="s">
        <v>23</v>
      </c>
      <c r="L22" s="15"/>
      <c r="M22" s="15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6" t="s">
        <v>24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</sheetData>
  <mergeCells count="32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K22:M22"/>
    <mergeCell ref="B41:M41"/>
  </mergeCells>
  <hyperlinks>
    <hyperlink ref="B22" location="'Term loan'!B2" display="Term loan  ›"/>
    <hyperlink ref="E22" location="'On demand'!B2" display="On demand  ›"/>
    <hyperlink ref="H22" location="'Guarantee'!B2" display="Guarantee  ›"/>
    <hyperlink ref="K22" location="'Bank balances'!B2" display="Bank balances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25</v>
      </c>
      <c r="C2" s="17"/>
      <c r="D2" s="17"/>
      <c r="E2" s="17"/>
    </row>
    <row r="3" customFormat="false" ht="19.5" hidden="false" customHeight="true" outlineLevel="0" collapsed="false">
      <c r="B3" s="17"/>
      <c r="C3" s="17"/>
      <c r="D3" s="17"/>
      <c r="E3" s="17"/>
    </row>
    <row r="4" customFormat="false" ht="19.5" hidden="false" customHeight="true" outlineLevel="0" collapsed="false">
      <c r="B4" s="18" t="s">
        <v>26</v>
      </c>
      <c r="C4" s="18"/>
      <c r="D4" s="18"/>
      <c r="E4" s="18"/>
    </row>
    <row r="5" customFormat="false" ht="3.75" hidden="false" customHeight="true" outlineLevel="0" collapsed="false">
      <c r="B5" s="4"/>
      <c r="C5" s="4"/>
      <c r="D5" s="4"/>
      <c r="E5" s="4"/>
    </row>
    <row r="6" customFormat="false" ht="18" hidden="false" customHeight="false" outlineLevel="0" collapsed="false"/>
    <row r="7" customFormat="false" ht="18" hidden="false" customHeight="false" outlineLevel="0" collapsed="false">
      <c r="B7" s="19" t="s">
        <v>27</v>
      </c>
      <c r="C7" s="20" t="n">
        <v>5000000</v>
      </c>
      <c r="E7" s="21"/>
    </row>
    <row r="8" customFormat="false" ht="18" hidden="false" customHeight="false" outlineLevel="0" collapsed="false">
      <c r="B8" s="19" t="s">
        <v>28</v>
      </c>
      <c r="C8" s="22" t="n">
        <v>3</v>
      </c>
      <c r="E8" s="21"/>
    </row>
    <row r="9" customFormat="false" ht="18" hidden="false" customHeight="false" outlineLevel="0" collapsed="false">
      <c r="B9" s="19" t="s">
        <v>29</v>
      </c>
      <c r="C9" s="23" t="n">
        <v>0.008</v>
      </c>
      <c r="E9" s="21" t="s">
        <v>30</v>
      </c>
    </row>
    <row r="10" customFormat="false" ht="18" hidden="false" customHeight="false" outlineLevel="0" collapsed="false">
      <c r="B10" s="19" t="s">
        <v>31</v>
      </c>
      <c r="C10" s="23" t="n">
        <v>0.039</v>
      </c>
      <c r="E10" s="21"/>
    </row>
    <row r="11" customFormat="false" ht="23.85" hidden="false" customHeight="false" outlineLevel="0" collapsed="false">
      <c r="B11" s="19" t="s">
        <v>32</v>
      </c>
      <c r="C11" s="23" t="n">
        <v>0.02</v>
      </c>
      <c r="E11" s="21"/>
    </row>
    <row r="12" customFormat="false" ht="18" hidden="false" customHeight="false" outlineLevel="0" collapsed="false">
      <c r="B12" s="19" t="s">
        <v>33</v>
      </c>
      <c r="C12" s="24" t="n">
        <v>0.45</v>
      </c>
      <c r="E12" s="21" t="s">
        <v>34</v>
      </c>
    </row>
    <row r="13" customFormat="false" ht="18" hidden="false" customHeight="false" outlineLevel="0" collapsed="false">
      <c r="B13" s="19" t="s">
        <v>35</v>
      </c>
      <c r="C13" s="25" t="n">
        <v>2</v>
      </c>
      <c r="E13" s="21"/>
    </row>
    <row r="14" customFormat="false" ht="18" hidden="false" customHeight="false" outlineLevel="0" collapsed="false">
      <c r="B14" s="19" t="s">
        <v>36</v>
      </c>
      <c r="C14" s="23" t="n">
        <v>0.01</v>
      </c>
      <c r="E14" s="21"/>
    </row>
    <row r="15" customFormat="false" ht="18" hidden="false" customHeight="false" outlineLevel="0" collapsed="false"/>
    <row r="16" customFormat="false" ht="18" hidden="false" customHeight="false" outlineLevel="0" collapsed="false">
      <c r="B16" s="26" t="s">
        <v>37</v>
      </c>
      <c r="C16" s="27" t="n">
        <f aca="false">IF(C11=0,0,C10/C11)</f>
        <v>1.95</v>
      </c>
    </row>
    <row r="17" customFormat="false" ht="18" hidden="false" customHeight="false" outlineLevel="0" collapsed="false">
      <c r="B17" s="19" t="s">
        <v>38</v>
      </c>
      <c r="C17" s="28" t="n">
        <f aca="false">IF(AND(C16&gt;=C13,C10-C11&gt;=C14),2,1)</f>
        <v>1</v>
      </c>
    </row>
    <row r="18" customFormat="false" ht="18" hidden="false" customHeight="false" outlineLevel="0" collapsed="false">
      <c r="B18" s="26" t="s">
        <v>39</v>
      </c>
      <c r="C18" s="29" t="n">
        <f aca="false">C7*C9*C12</f>
        <v>18000</v>
      </c>
    </row>
    <row r="19" customFormat="false" ht="18" hidden="false" customHeight="false" outlineLevel="0" collapsed="false">
      <c r="B19" s="26" t="s">
        <v>40</v>
      </c>
      <c r="C19" s="29" t="n">
        <f aca="false">C7*C10*C12</f>
        <v>87750</v>
      </c>
    </row>
    <row r="20" customFormat="false" ht="18" hidden="false" customHeight="false" outlineLevel="0" collapsed="false">
      <c r="B20" s="19" t="s">
        <v>41</v>
      </c>
      <c r="C20" s="30" t="n">
        <f aca="false">IF(C17=2,C19,C18)</f>
        <v>18000</v>
      </c>
    </row>
    <row r="21" customFormat="false" ht="18" hidden="false" customHeight="false" outlineLevel="0" collapsed="false"/>
    <row r="22" customFormat="false" ht="18" hidden="false" customHeight="true" outlineLevel="0" collapsed="false">
      <c r="B22" s="31" t="s">
        <v>42</v>
      </c>
      <c r="C22" s="31"/>
      <c r="D22" s="31"/>
      <c r="E22" s="31"/>
    </row>
    <row r="23" customFormat="false" ht="18" hidden="false" customHeight="false" outlineLevel="0" collapsed="false">
      <c r="B23" s="31"/>
      <c r="C23" s="31"/>
      <c r="D23" s="31"/>
      <c r="E23" s="31"/>
    </row>
    <row r="24" customFormat="false" ht="18" hidden="false" customHeight="false" outlineLevel="0" collapsed="false">
      <c r="B24" s="31"/>
      <c r="C24" s="31"/>
      <c r="D24" s="31"/>
      <c r="E24" s="31"/>
    </row>
  </sheetData>
  <mergeCells count="3">
    <mergeCell ref="B2:E3"/>
    <mergeCell ref="B4:E4"/>
    <mergeCell ref="B22:E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6" min="6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43</v>
      </c>
      <c r="C2" s="17"/>
      <c r="D2" s="17"/>
      <c r="E2" s="17"/>
    </row>
    <row r="3" customFormat="false" ht="19.5" hidden="false" customHeight="true" outlineLevel="0" collapsed="false">
      <c r="B3" s="17"/>
      <c r="C3" s="17"/>
      <c r="D3" s="17"/>
      <c r="E3" s="17"/>
    </row>
    <row r="4" customFormat="false" ht="19.5" hidden="false" customHeight="true" outlineLevel="0" collapsed="false">
      <c r="B4" s="18" t="s">
        <v>44</v>
      </c>
      <c r="C4" s="18"/>
      <c r="D4" s="18"/>
      <c r="E4" s="18"/>
    </row>
    <row r="5" customFormat="false" ht="3.75" hidden="false" customHeight="true" outlineLevel="0" collapsed="false">
      <c r="B5" s="4"/>
      <c r="C5" s="4"/>
      <c r="D5" s="4"/>
      <c r="E5" s="4"/>
    </row>
    <row r="6" customFormat="false" ht="18" hidden="false" customHeight="false" outlineLevel="0" collapsed="false"/>
    <row r="7" customFormat="false" ht="18" hidden="false" customHeight="false" outlineLevel="0" collapsed="false">
      <c r="B7" s="19" t="s">
        <v>45</v>
      </c>
      <c r="C7" s="20" t="n">
        <v>5000000</v>
      </c>
    </row>
    <row r="8" customFormat="false" ht="18" hidden="false" customHeight="false" outlineLevel="0" collapsed="false">
      <c r="B8" s="19" t="s">
        <v>46</v>
      </c>
      <c r="C8" s="23" t="n">
        <v>0</v>
      </c>
    </row>
    <row r="9" customFormat="false" ht="18" hidden="false" customHeight="false" outlineLevel="0" collapsed="false">
      <c r="B9" s="19" t="s">
        <v>47</v>
      </c>
      <c r="C9" s="20" t="n">
        <v>1500000</v>
      </c>
    </row>
    <row r="10" customFormat="false" ht="18" hidden="false" customHeight="false" outlineLevel="0" collapsed="false">
      <c r="B10" s="19" t="s">
        <v>48</v>
      </c>
      <c r="C10" s="32" t="str">
        <f aca="false">IF(C9&gt;=C7,"Yes: ECL close to nil","No: consider recovery strategies")</f>
        <v>No: consider recovery strategies</v>
      </c>
      <c r="D10" s="32"/>
      <c r="E10" s="32"/>
    </row>
    <row r="11" customFormat="false" ht="18" hidden="false" customHeight="false" outlineLevel="0" collapsed="false"/>
    <row r="12" customFormat="false" ht="33.75" hidden="false" customHeight="true" outlineLevel="0" collapsed="false">
      <c r="B12" s="33" t="s">
        <v>49</v>
      </c>
      <c r="C12" s="34" t="s">
        <v>50</v>
      </c>
      <c r="D12" s="34" t="s">
        <v>51</v>
      </c>
      <c r="E12" s="34" t="s">
        <v>52</v>
      </c>
    </row>
    <row r="13" customFormat="false" ht="18" hidden="false" customHeight="false" outlineLevel="0" collapsed="false">
      <c r="B13" s="35" t="s">
        <v>53</v>
      </c>
      <c r="C13" s="24" t="n">
        <v>0.6</v>
      </c>
      <c r="D13" s="29" t="n">
        <f aca="false">MIN(C7,C9+(C7-C9)/3*IF(C8=0,3,(1-(1+C8)^-3)/C8))</f>
        <v>5000000</v>
      </c>
      <c r="E13" s="29" t="n">
        <f aca="false">C7-D13</f>
        <v>0</v>
      </c>
      <c r="F13" s="21" t="s">
        <v>54</v>
      </c>
    </row>
    <row r="14" customFormat="false" ht="18" hidden="false" customHeight="false" outlineLevel="0" collapsed="false">
      <c r="B14" s="35" t="s">
        <v>55</v>
      </c>
      <c r="C14" s="24" t="n">
        <v>0.4</v>
      </c>
      <c r="D14" s="29" t="n">
        <f aca="false">MIN(C7,C9+F14)</f>
        <v>4500000</v>
      </c>
      <c r="E14" s="29" t="n">
        <f aca="false">C7-D14</f>
        <v>500000</v>
      </c>
      <c r="F14" s="20" t="n">
        <v>3000000</v>
      </c>
    </row>
    <row r="15" customFormat="false" ht="18" hidden="false" customHeight="false" outlineLevel="0" collapsed="false"/>
    <row r="16" customFormat="false" ht="18" hidden="false" customHeight="false" outlineLevel="0" collapsed="false">
      <c r="B16" s="19" t="s">
        <v>56</v>
      </c>
      <c r="E16" s="30" t="n">
        <f aca="false">IF(C9&gt;=C7,0,SUMPRODUCT(C13:C14,E13:E14))</f>
        <v>200000</v>
      </c>
    </row>
    <row r="17" customFormat="false" ht="18" hidden="false" customHeight="false" outlineLevel="0" collapsed="false">
      <c r="B17" s="36" t="s">
        <v>57</v>
      </c>
      <c r="E17" s="37" t="str">
        <f aca="false">IF(ABS(SUM(C13:C14)-1)&lt;0.0001,"✓ 100%","✗ Check")</f>
        <v>✓ 100%</v>
      </c>
    </row>
    <row r="18" customFormat="false" ht="18" hidden="false" customHeight="false" outlineLevel="0" collapsed="false"/>
    <row r="19" customFormat="false" ht="18" hidden="false" customHeight="true" outlineLevel="0" collapsed="false">
      <c r="B19" s="31" t="s">
        <v>58</v>
      </c>
      <c r="C19" s="31"/>
      <c r="D19" s="31"/>
      <c r="E19" s="31"/>
      <c r="F19" s="31"/>
    </row>
    <row r="20" customFormat="false" ht="18" hidden="false" customHeight="false" outlineLevel="0" collapsed="false">
      <c r="B20" s="31"/>
      <c r="C20" s="31"/>
      <c r="D20" s="31"/>
      <c r="E20" s="31"/>
      <c r="F20" s="31"/>
    </row>
    <row r="21" customFormat="false" ht="18" hidden="false" customHeight="false" outlineLevel="0" collapsed="false">
      <c r="B21" s="31"/>
      <c r="C21" s="31"/>
      <c r="D21" s="31"/>
      <c r="E21" s="31"/>
      <c r="F21" s="31"/>
    </row>
    <row r="22" customFormat="false" ht="18" hidden="false" customHeight="false" outlineLevel="0" collapsed="false">
      <c r="B22" s="31"/>
      <c r="C22" s="31"/>
      <c r="D22" s="31"/>
      <c r="E22" s="31"/>
      <c r="F22" s="31"/>
    </row>
  </sheetData>
  <mergeCells count="4">
    <mergeCell ref="B2:E3"/>
    <mergeCell ref="B4:E4"/>
    <mergeCell ref="C10:E10"/>
    <mergeCell ref="B19:F22"/>
  </mergeCells>
  <conditionalFormatting sqref="E17">
    <cfRule type="expression" priority="2" aboveAverage="0" equalAverage="0" bottom="0" percent="0" rank="0" text="" dxfId="0">
      <formula>LEFT(E17,1)="✓"</formula>
    </cfRule>
    <cfRule type="expression" priority="3" aboveAverage="0" equalAverage="0" bottom="0" percent="0" rank="0" text="" dxfId="1">
      <formula>LEFT(E17,1)&lt;&gt;"✓"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59</v>
      </c>
      <c r="C2" s="17"/>
    </row>
    <row r="3" customFormat="false" ht="19.5" hidden="false" customHeight="true" outlineLevel="0" collapsed="false">
      <c r="B3" s="17"/>
      <c r="C3" s="17"/>
    </row>
    <row r="4" customFormat="false" ht="19.5" hidden="false" customHeight="true" outlineLevel="0" collapsed="false">
      <c r="B4" s="18" t="s">
        <v>60</v>
      </c>
      <c r="C4" s="18"/>
    </row>
    <row r="5" customFormat="false" ht="3.75" hidden="false" customHeight="true" outlineLevel="0" collapsed="false">
      <c r="B5" s="4"/>
      <c r="C5" s="4"/>
    </row>
    <row r="6" customFormat="false" ht="18" hidden="false" customHeight="false" outlineLevel="0" collapsed="false"/>
    <row r="7" customFormat="false" ht="18" hidden="false" customHeight="false" outlineLevel="0" collapsed="false">
      <c r="B7" s="19" t="s">
        <v>61</v>
      </c>
      <c r="C7" s="20" t="n">
        <v>10000000</v>
      </c>
    </row>
    <row r="8" customFormat="false" ht="18" hidden="false" customHeight="false" outlineLevel="0" collapsed="false">
      <c r="B8" s="19" t="s">
        <v>62</v>
      </c>
      <c r="C8" s="20" t="n">
        <v>300000</v>
      </c>
    </row>
    <row r="9" customFormat="false" ht="18" hidden="false" customHeight="false" outlineLevel="0" collapsed="false">
      <c r="B9" s="19" t="s">
        <v>63</v>
      </c>
      <c r="C9" s="22" t="n">
        <v>3</v>
      </c>
    </row>
    <row r="10" customFormat="false" ht="18" hidden="false" customHeight="false" outlineLevel="0" collapsed="false">
      <c r="B10" s="19" t="s">
        <v>64</v>
      </c>
      <c r="C10" s="22" t="n">
        <v>1</v>
      </c>
    </row>
    <row r="11" customFormat="false" ht="18" hidden="false" customHeight="false" outlineLevel="0" collapsed="false">
      <c r="B11" s="19" t="s">
        <v>65</v>
      </c>
      <c r="C11" s="23" t="n">
        <v>0.01</v>
      </c>
    </row>
    <row r="12" customFormat="false" ht="18" hidden="false" customHeight="false" outlineLevel="0" collapsed="false">
      <c r="B12" s="19" t="s">
        <v>66</v>
      </c>
      <c r="C12" s="23" t="n">
        <v>0.08</v>
      </c>
    </row>
    <row r="13" customFormat="false" ht="18" hidden="false" customHeight="false" outlineLevel="0" collapsed="false">
      <c r="B13" s="19" t="s">
        <v>67</v>
      </c>
      <c r="C13" s="24" t="n">
        <v>0.4</v>
      </c>
    </row>
    <row r="14" customFormat="false" ht="18" hidden="false" customHeight="false" outlineLevel="0" collapsed="false">
      <c r="B14" s="19" t="s">
        <v>68</v>
      </c>
      <c r="C14" s="22" t="n">
        <v>1</v>
      </c>
    </row>
    <row r="15" customFormat="false" ht="18" hidden="false" customHeight="false" outlineLevel="0" collapsed="false"/>
    <row r="16" customFormat="false" ht="18" hidden="false" customHeight="false" outlineLevel="0" collapsed="false">
      <c r="B16" s="26" t="s">
        <v>69</v>
      </c>
      <c r="C16" s="29" t="n">
        <f aca="false">C7*IF(C14=2,C12,C11)*C13</f>
        <v>40000</v>
      </c>
    </row>
    <row r="17" customFormat="false" ht="18" hidden="false" customHeight="false" outlineLevel="0" collapsed="false">
      <c r="B17" s="26" t="s">
        <v>70</v>
      </c>
      <c r="C17" s="29" t="n">
        <f aca="false">MAX(0,C8*(1-C10/C9))</f>
        <v>200000</v>
      </c>
    </row>
    <row r="18" customFormat="false" ht="18" hidden="false" customHeight="false" outlineLevel="0" collapsed="false">
      <c r="B18" s="19" t="s">
        <v>71</v>
      </c>
      <c r="C18" s="30" t="n">
        <f aca="false">MAX(C16,C17)</f>
        <v>200000</v>
      </c>
    </row>
    <row r="19" customFormat="false" ht="18" hidden="false" customHeight="false" outlineLevel="0" collapsed="false"/>
    <row r="20" customFormat="false" ht="18" hidden="false" customHeight="true" outlineLevel="0" collapsed="false">
      <c r="B20" s="31" t="s">
        <v>72</v>
      </c>
      <c r="C20" s="31"/>
    </row>
    <row r="21" customFormat="false" ht="18" hidden="false" customHeight="false" outlineLevel="0" collapsed="false">
      <c r="B21" s="31"/>
      <c r="C21" s="31"/>
    </row>
    <row r="22" customFormat="false" ht="18" hidden="false" customHeight="false" outlineLevel="0" collapsed="false">
      <c r="B22" s="31"/>
      <c r="C22" s="31"/>
    </row>
    <row r="23" customFormat="false" ht="18" hidden="false" customHeight="false" outlineLevel="0" collapsed="false">
      <c r="B23" s="31"/>
      <c r="C23" s="31"/>
    </row>
  </sheetData>
  <mergeCells count="3">
    <mergeCell ref="B2:C3"/>
    <mergeCell ref="B4:C4"/>
    <mergeCell ref="B20:C23"/>
  </mergeCells>
  <dataValidations count="1">
    <dataValidation allowBlank="false" errorStyle="stop" operator="between" showDropDown="false" showErrorMessage="false" showInputMessage="false" sqref="C14" type="list">
      <formula1>"1,2"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6" min="5" style="0" width="12"/>
    <col collapsed="false" customWidth="true" hidden="false" outlineLevel="0" max="7" min="7" style="0" width="10"/>
    <col collapsed="false" customWidth="true" hidden="false" outlineLevel="0" max="8" min="8" style="0" width="15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73</v>
      </c>
      <c r="C2" s="17"/>
      <c r="D2" s="17"/>
      <c r="E2" s="17"/>
      <c r="F2" s="17"/>
      <c r="G2" s="17"/>
      <c r="H2" s="17"/>
    </row>
    <row r="3" customFormat="false" ht="19.5" hidden="false" customHeight="true" outlineLevel="0" collapsed="false">
      <c r="B3" s="17"/>
      <c r="C3" s="17"/>
      <c r="D3" s="17"/>
      <c r="E3" s="17"/>
      <c r="F3" s="17"/>
      <c r="G3" s="17"/>
      <c r="H3" s="17"/>
    </row>
    <row r="4" customFormat="false" ht="19.5" hidden="false" customHeight="true" outlineLevel="0" collapsed="false">
      <c r="B4" s="18" t="s">
        <v>74</v>
      </c>
      <c r="C4" s="18"/>
      <c r="D4" s="18"/>
      <c r="E4" s="18"/>
      <c r="F4" s="18"/>
      <c r="G4" s="18"/>
      <c r="H4" s="18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</row>
    <row r="6" customFormat="false" ht="18" hidden="false" customHeight="false" outlineLevel="0" collapsed="false"/>
    <row r="7" customFormat="false" ht="33.75" hidden="false" customHeight="true" outlineLevel="0" collapsed="false">
      <c r="B7" s="33" t="s">
        <v>75</v>
      </c>
      <c r="C7" s="34" t="s">
        <v>76</v>
      </c>
      <c r="D7" s="34" t="s">
        <v>77</v>
      </c>
      <c r="E7" s="34" t="s">
        <v>78</v>
      </c>
      <c r="F7" s="34" t="s">
        <v>79</v>
      </c>
      <c r="G7" s="34" t="s">
        <v>80</v>
      </c>
      <c r="H7" s="34" t="s">
        <v>81</v>
      </c>
    </row>
    <row r="8" customFormat="false" ht="18" hidden="false" customHeight="false" outlineLevel="0" collapsed="false">
      <c r="B8" s="38" t="s">
        <v>82</v>
      </c>
      <c r="C8" s="39" t="s">
        <v>83</v>
      </c>
      <c r="D8" s="20" t="n">
        <v>2000000</v>
      </c>
      <c r="E8" s="22" t="n">
        <v>1</v>
      </c>
      <c r="F8" s="23" t="n">
        <v>0.0005</v>
      </c>
      <c r="G8" s="24" t="n">
        <v>0.6</v>
      </c>
      <c r="H8" s="30" t="n">
        <f aca="false">IF(B8="",0,D8*F8*MIN(1,E8/12)*G8)</f>
        <v>50</v>
      </c>
    </row>
    <row r="9" customFormat="false" ht="18" hidden="false" customHeight="false" outlineLevel="0" collapsed="false">
      <c r="B9" s="38" t="s">
        <v>84</v>
      </c>
      <c r="C9" s="39" t="s">
        <v>85</v>
      </c>
      <c r="D9" s="20" t="n">
        <v>3000000</v>
      </c>
      <c r="E9" s="22" t="n">
        <v>6</v>
      </c>
      <c r="F9" s="23" t="n">
        <v>0.002</v>
      </c>
      <c r="G9" s="24" t="n">
        <v>0.6</v>
      </c>
      <c r="H9" s="30" t="n">
        <f aca="false">IF(B9="",0,D9*F9*MIN(1,E9/12)*G9)</f>
        <v>1800</v>
      </c>
    </row>
    <row r="10" customFormat="false" ht="18" hidden="false" customHeight="false" outlineLevel="0" collapsed="false">
      <c r="B10" s="38" t="s">
        <v>86</v>
      </c>
      <c r="C10" s="39" t="s">
        <v>87</v>
      </c>
      <c r="D10" s="20" t="n">
        <v>500000</v>
      </c>
      <c r="E10" s="22" t="n">
        <v>12</v>
      </c>
      <c r="F10" s="23" t="n">
        <v>0.008</v>
      </c>
      <c r="G10" s="24" t="n">
        <v>0.6</v>
      </c>
      <c r="H10" s="30" t="n">
        <f aca="false">IF(B10="",0,D10*F10*MIN(1,E10/12)*G10)</f>
        <v>2400</v>
      </c>
    </row>
    <row r="11" customFormat="false" ht="18" hidden="false" customHeight="false" outlineLevel="0" collapsed="false">
      <c r="B11" s="38"/>
      <c r="C11" s="39"/>
      <c r="D11" s="20"/>
      <c r="E11" s="22"/>
      <c r="F11" s="23"/>
      <c r="G11" s="24"/>
      <c r="H11" s="30" t="n">
        <f aca="false">IF(B11="",0,D11*F11*MIN(1,E11/12)*G11)</f>
        <v>0</v>
      </c>
    </row>
    <row r="12" customFormat="false" ht="18" hidden="false" customHeight="false" outlineLevel="0" collapsed="false">
      <c r="B12" s="38"/>
      <c r="C12" s="39"/>
      <c r="D12" s="20"/>
      <c r="E12" s="22"/>
      <c r="F12" s="23"/>
      <c r="G12" s="24"/>
      <c r="H12" s="30" t="n">
        <f aca="false">IF(B12="",0,D12*F12*MIN(1,E12/12)*G12)</f>
        <v>0</v>
      </c>
    </row>
    <row r="13" customFormat="false" ht="18" hidden="false" customHeight="false" outlineLevel="0" collapsed="false">
      <c r="B13" s="38"/>
      <c r="C13" s="39"/>
      <c r="D13" s="20"/>
      <c r="E13" s="22"/>
      <c r="F13" s="23"/>
      <c r="G13" s="24"/>
      <c r="H13" s="30" t="n">
        <f aca="false">IF(B13="",0,D13*F13*MIN(1,E13/12)*G13)</f>
        <v>0</v>
      </c>
    </row>
    <row r="14" customFormat="false" ht="18" hidden="false" customHeight="false" outlineLevel="0" collapsed="false">
      <c r="B14" s="38"/>
      <c r="C14" s="39"/>
      <c r="D14" s="20"/>
      <c r="E14" s="22"/>
      <c r="F14" s="23"/>
      <c r="G14" s="24"/>
      <c r="H14" s="30" t="n">
        <f aca="false">IF(B14="",0,D14*F14*MIN(1,E14/12)*G14)</f>
        <v>0</v>
      </c>
    </row>
    <row r="15" customFormat="false" ht="18" hidden="false" customHeight="false" outlineLevel="0" collapsed="false">
      <c r="B15" s="38"/>
      <c r="C15" s="39"/>
      <c r="D15" s="20"/>
      <c r="E15" s="22"/>
      <c r="F15" s="23"/>
      <c r="G15" s="24"/>
      <c r="H15" s="30" t="n">
        <f aca="false">IF(B15="",0,D15*F15*MIN(1,E15/12)*G15)</f>
        <v>0</v>
      </c>
    </row>
    <row r="16" customFormat="false" ht="18" hidden="false" customHeight="false" outlineLevel="0" collapsed="false"/>
    <row r="17" customFormat="false" ht="18" hidden="false" customHeight="false" outlineLevel="0" collapsed="false">
      <c r="B17" s="33" t="s">
        <v>88</v>
      </c>
      <c r="C17" s="3"/>
      <c r="D17" s="40" t="n">
        <f aca="false">SUM(D8:D15)</f>
        <v>5500000</v>
      </c>
      <c r="E17" s="3"/>
      <c r="F17" s="3"/>
      <c r="G17" s="3"/>
      <c r="H17" s="40" t="n">
        <f aca="false">SUM(H8:H15)</f>
        <v>4250</v>
      </c>
    </row>
    <row r="18" customFormat="false" ht="18" hidden="false" customHeight="false" outlineLevel="0" collapsed="false"/>
    <row r="19" customFormat="false" ht="18" hidden="false" customHeight="true" outlineLevel="0" collapsed="false">
      <c r="B19" s="41" t="s">
        <v>89</v>
      </c>
      <c r="C19" s="41"/>
      <c r="D19" s="41"/>
      <c r="E19" s="41"/>
      <c r="F19" s="41"/>
      <c r="H19" s="20" t="n">
        <v>25000</v>
      </c>
    </row>
    <row r="20" customFormat="false" ht="18" hidden="false" customHeight="true" outlineLevel="0" collapsed="false">
      <c r="B20" s="42" t="s">
        <v>90</v>
      </c>
      <c r="C20" s="42"/>
      <c r="D20" s="42"/>
      <c r="E20" s="42"/>
      <c r="F20" s="42"/>
      <c r="H20" s="37" t="str">
        <f aca="false">IF(H17&lt;H19,"✓ Immaterial","✗ Recognise")</f>
        <v>✓ Immaterial</v>
      </c>
    </row>
    <row r="21" customFormat="false" ht="18" hidden="false" customHeight="false" outlineLevel="0" collapsed="false"/>
    <row r="22" customFormat="false" ht="18" hidden="false" customHeight="true" outlineLevel="0" collapsed="false">
      <c r="B22" s="31" t="s">
        <v>91</v>
      </c>
      <c r="C22" s="31"/>
      <c r="D22" s="31"/>
      <c r="E22" s="31"/>
      <c r="F22" s="31"/>
      <c r="G22" s="31"/>
      <c r="H22" s="31"/>
    </row>
    <row r="23" customFormat="false" ht="18" hidden="false" customHeight="false" outlineLevel="0" collapsed="false">
      <c r="B23" s="31"/>
      <c r="C23" s="31"/>
      <c r="D23" s="31"/>
      <c r="E23" s="31"/>
      <c r="F23" s="31"/>
      <c r="G23" s="31"/>
      <c r="H23" s="31"/>
    </row>
    <row r="24" customFormat="false" ht="18" hidden="false" customHeight="false" outlineLevel="0" collapsed="false">
      <c r="B24" s="31"/>
      <c r="C24" s="31"/>
      <c r="D24" s="31"/>
      <c r="E24" s="31"/>
      <c r="F24" s="31"/>
      <c r="G24" s="31"/>
      <c r="H24" s="31"/>
    </row>
  </sheetData>
  <mergeCells count="5">
    <mergeCell ref="B2:H3"/>
    <mergeCell ref="B4:H4"/>
    <mergeCell ref="B19:F19"/>
    <mergeCell ref="B20:F20"/>
    <mergeCell ref="B22:H24"/>
  </mergeCells>
  <conditionalFormatting sqref="H20">
    <cfRule type="expression" priority="2" aboveAverage="0" equalAverage="0" bottom="0" percent="0" rank="0" text="" dxfId="0">
      <formula>LEFT(H20,1)="✓"</formula>
    </cfRule>
    <cfRule type="expression" priority="3" aboveAverage="0" equalAverage="0" bottom="0" percent="0" rank="0" text="" dxfId="1">
      <formula>LEFT(H20,1)&lt;&gt;"✓"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2026-10-04T18:38:42Z</dcterms:created>
  <dc:creator>openpyxl</dc:creator>
  <dc:description/>
  <dc:language>en-US</dc:language>
  <cp:lastModifiedBy/>
  <dcterms:modified xsi:type="dcterms:W3CDTF">2026-10-04T18:38:42Z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