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Translation" sheetId="2" state="visible" r:id="rId4"/>
    <sheet name="Reserve" sheetId="3" state="visible" r:id="rId5"/>
    <sheet name="Monetary items" sheetId="4" state="visible" r:id="rId6"/>
    <sheet name="Hyperinflation"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<sst xmlns="http://schemas.openxmlformats.org/spreadsheetml/2006/main" count="104" uniqueCount="95">
  <si>
    <t xml:space="preserve">Foreign currency translation model</t>
  </si>
  <si>
    <t xml:space="preserve">IAS 21 and ASC 830: translate a foreign operation, explain the translation reserve, and remeasure monetary items</t>
  </si>
  <si>
    <t xml:space="preserve">HOW IT WORKS</t>
  </si>
  <si>
    <t xml:space="preserve">Enter the rates</t>
  </si>
  <si>
    <t xml:space="preserve">Enter the FC figures</t>
  </si>
  <si>
    <t xml:space="preserve">Read the result</t>
  </si>
  <si>
    <t xml:space="preserve">Opening, average, closing</t>
  </si>
  <si>
    <t xml:space="preserve">Balance sheet and profit</t>
  </si>
  <si>
    <t xml:space="preserve">CU figures and the reserve</t>
  </si>
  <si>
    <t xml:space="preserve">LIVE RESULTS</t>
  </si>
  <si>
    <t xml:space="preserve">Net assets in CU</t>
  </si>
  <si>
    <t xml:space="preserve">Exchange difference to OCI</t>
  </si>
  <si>
    <t xml:space="preserve">Translation reserve, year end</t>
  </si>
  <si>
    <t xml:space="preserve">Check</t>
  </si>
  <si>
    <t xml:space="preserve">COLOUR KEY</t>
  </si>
  <si>
    <t xml:space="preserve">You type here</t>
  </si>
  <si>
    <t xml:space="preserve">Calculated for you</t>
  </si>
  <si>
    <t xml:space="preserve">✓ Check passed</t>
  </si>
  <si>
    <t xml:space="preserve">✗ Needs attention</t>
  </si>
  <si>
    <t xml:space="preserve">JUMP TO</t>
  </si>
  <si>
    <t xml:space="preserve">Translation  ›</t>
  </si>
  <si>
    <t xml:space="preserve">Reserve  ›</t>
  </si>
  <si>
    <t xml:space="preserve">Monetary items  ›</t>
  </si>
  <si>
    <t xml:space="preserve">Hyperinflation  ›</t>
  </si>
  <si>
    <t xml:space="preserve">Example: the US subsidiary from the IAS 21 guide, fictional. Replace the figures with your own. General information, not advice. taxbakers.com/ifrs/ias-21-foreign-currency/</t>
  </si>
  <si>
    <t xml:space="preserve">Translation</t>
  </si>
  <si>
    <t xml:space="preserve">A foreign operation translated into the group's presentation currency (CU). Rates are foreign currency (FC) per CU 1.</t>
  </si>
  <si>
    <t xml:space="preserve">Opening rate, start of the year</t>
  </si>
  <si>
    <t xml:space="preserve">Average rate for the year</t>
  </si>
  <si>
    <t xml:space="preserve">Closing rate, end of the year</t>
  </si>
  <si>
    <t xml:space="preserve">Rate on the day dividends were paid</t>
  </si>
  <si>
    <t xml:space="preserve">Historical rate when the shares were issued</t>
  </si>
  <si>
    <t xml:space="preserve">Statement of financial position</t>
  </si>
  <si>
    <t xml:space="preserve">FC</t>
  </si>
  <si>
    <t xml:space="preserve">Rate</t>
  </si>
  <si>
    <t xml:space="preserve">CU</t>
  </si>
  <si>
    <t xml:space="preserve">Property, plant and equipment</t>
  </si>
  <si>
    <t xml:space="preserve">Inventories</t>
  </si>
  <si>
    <t xml:space="preserve">Trade receivables</t>
  </si>
  <si>
    <t xml:space="preserve">Cash</t>
  </si>
  <si>
    <t xml:space="preserve">Trade payables</t>
  </si>
  <si>
    <t xml:space="preserve">Bank loan</t>
  </si>
  <si>
    <t xml:space="preserve">Net assets</t>
  </si>
  <si>
    <t xml:space="preserve">Equity</t>
  </si>
  <si>
    <t xml:space="preserve">Share capital</t>
  </si>
  <si>
    <t xml:space="preserve">Retained earnings at the start of the year</t>
  </si>
  <si>
    <t xml:space="preserve">Earlier years</t>
  </si>
  <si>
    <t xml:space="preserve">Profit for the year</t>
  </si>
  <si>
    <t xml:space="preserve">Dividends paid</t>
  </si>
  <si>
    <t xml:space="preserve">Translation reserve (balancing figure)</t>
  </si>
  <si>
    <t xml:space="preserve">Total equity</t>
  </si>
  <si>
    <t xml:space="preserve">Equity in FC agrees with net assets</t>
  </si>
  <si>
    <t xml:space="preserve">Income statement</t>
  </si>
  <si>
    <t xml:space="preserve">Revenue</t>
  </si>
  <si>
    <t xml:space="preserve">Expenses</t>
  </si>
  <si>
    <t xml:space="preserve">Assets and liabilities are translated at the closing rate and income and expenses at the rates on the transaction dates, or an average rate if rates did not move much. The resulting difference goes to other comprehensive income and builds up in the translation reserve, which is reclassified to profit or loss when the operation is sold (IAS 21; ASC 830 works the same way for an operation that is not in a highly inflationary economy).</t>
  </si>
  <si>
    <t xml:space="preserve">Translation reserve</t>
  </si>
  <si>
    <t xml:space="preserve">Where this year's exchange difference comes from. CU.</t>
  </si>
  <si>
    <t xml:space="preserve">Net assets at the start of the year, FC</t>
  </si>
  <si>
    <t xml:space="preserve">Translation reserve at the start of the year</t>
  </si>
  <si>
    <t xml:space="preserve">Exchange difference for the year, by source</t>
  </si>
  <si>
    <t xml:space="preserve">Opening net assets: opening rate to closing rate</t>
  </si>
  <si>
    <t xml:space="preserve">Profit: average rate to closing rate</t>
  </si>
  <si>
    <t xml:space="preserve">Dividends: payment-date rate to closing rate</t>
  </si>
  <si>
    <t xml:space="preserve">Exchange difference in other comprehensive income</t>
  </si>
  <si>
    <t xml:space="preserve">Translation reserve at the end of the year</t>
  </si>
  <si>
    <t xml:space="preserve">Agrees with the balancing figure on the Translation sheet</t>
  </si>
  <si>
    <t xml:space="preserve">Analysing the difference shows why it arose: the opening net assets were held all year while the currency moved, and the year's profit was translated at the average rate but sits in net assets at the closing rate.</t>
  </si>
  <si>
    <t xml:space="preserve">Monetary items</t>
  </si>
  <si>
    <t xml:space="preserve">Foreign currency receivables, payables and loans in the books of an entity whose functional currency is CU. Rates are FC per CU 1.</t>
  </si>
  <si>
    <t xml:space="preserve">Item</t>
  </si>
  <si>
    <t xml:space="preserve">FC amount (liabilities negative)</t>
  </si>
  <si>
    <t xml:space="preserve">Rate on the transaction date</t>
  </si>
  <si>
    <t xml:space="preserve">Closing rate</t>
  </si>
  <si>
    <t xml:space="preserve">CU when recorded</t>
  </si>
  <si>
    <t xml:space="preserve">CU at year end</t>
  </si>
  <si>
    <t xml:space="preserve">Exchange gain or (loss)</t>
  </si>
  <si>
    <t xml:space="preserve">Supplier invoice in US dollars</t>
  </si>
  <si>
    <t xml:space="preserve">Customer receivable</t>
  </si>
  <si>
    <t xml:space="preserve">Foreign currency loan</t>
  </si>
  <si>
    <t xml:space="preserve">Net exchange difference in profit or loss</t>
  </si>
  <si>
    <t xml:space="preserve">Monetary items are retranslated at the closing rate and the difference goes to profit or loss. Non-monetary items, such as inventory or a prepayment, stay at the rate on the transaction date. The first row is the supplier invoice from the IAS 21 guide: USD 110,000 recorded at CU 100,000 becomes CU 110,000 at the year end, a loss of CU 10,000.</t>
  </si>
  <si>
    <t xml:space="preserve">Hyperinflation</t>
  </si>
  <si>
    <t xml:space="preserve">A non-monetary item of a subsidiary in a hyperinflationary economy: IFRS (IAS 29, then IAS 21) against US GAAP (ASC 830). Rates are local currency (LC) per CU 1.</t>
  </si>
  <si>
    <t xml:space="preserve">Land bought, LC</t>
  </si>
  <si>
    <t xml:space="preserve">General price index when bought</t>
  </si>
  <si>
    <t xml:space="preserve">General price index at the year end</t>
  </si>
  <si>
    <t xml:space="preserve">Rate when bought</t>
  </si>
  <si>
    <t xml:space="preserve">IFRS</t>
  </si>
  <si>
    <t xml:space="preserve">US GAAP</t>
  </si>
  <si>
    <t xml:space="preserve">Amount in local currency</t>
  </si>
  <si>
    <t xml:space="preserve">Rate used</t>
  </si>
  <si>
    <t xml:space="preserve">Land in CU</t>
  </si>
  <si>
    <t xml:space="preserve">Difference, US GAAP less IFRS</t>
  </si>
  <si>
    <t xml:space="preserve">IFRS restates the subsidiary's figures for the change in the general price index and then translates everything at the closing rate. US GAAP treats an economy with cumulative inflation of about 100% or more over three years as highly inflationary and remeasures the subsidiary as if the parent's reporting currency were its functional currency, so land stays at the historical rate. The two agree only when the currency falls exactly in line with inflation.</t>
  </si>
</sst>
</file>

<file path=xl/styles.xml><?xml version="1.0" encoding="utf-8"?>
<styleSheet xmlns="http://schemas.openxmlformats.org/spreadsheetml/2006/main">
  <numFmts count="6">
    <numFmt numFmtId="164" formatCode="General"/>
    <numFmt numFmtId="165" formatCode="#,##0"/>
    <numFmt numFmtId="166" formatCode="0.0000"/>
    <numFmt numFmtId="167" formatCode="#,##0;\(#,##0\);\-"/>
    <numFmt numFmtId="168" formatCode="0.0"/>
    <numFmt numFmtId="169" formatCode="0.00"/>
  </numFmts>
  <fonts count="28">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sz val="10"/>
      <color rgb="FF0E3D4A"/>
      <name val="Arial"/>
      <family val="0"/>
      <charset val="1"/>
    </font>
    <font>
      <sz val="10"/>
      <color rgb="FF0000FF"/>
      <name val="Arial"/>
      <family val="0"/>
      <charset val="1"/>
    </font>
    <font>
      <b val="true"/>
      <sz val="10"/>
      <color rgb="FFFFFFFF"/>
      <name val="Arial"/>
      <family val="0"/>
      <charset val="1"/>
    </font>
    <font>
      <sz val="10"/>
      <name val="Arial"/>
      <family val="0"/>
      <charset val="1"/>
    </font>
    <font>
      <sz val="11"/>
      <color theme="1"/>
      <name val="Arial"/>
      <family val="0"/>
      <charset val="1"/>
    </font>
    <font>
      <sz val="10"/>
      <color rgb="FF6B7A8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21" fillId="2" borderId="0" xfId="0" applyFont="true" applyBorder="true" applyAlignment="true" applyProtection="false">
      <alignment horizontal="left" vertical="center" textRotation="0" wrapText="true" indent="1" shrinkToFit="false"/>
      <protection locked="true" hidden="false"/>
    </xf>
    <xf numFmtId="164" fontId="22" fillId="0" borderId="0" xfId="0" applyFont="true" applyBorder="false" applyAlignment="true" applyProtection="false">
      <alignment horizontal="left" vertical="center" textRotation="0" wrapText="true" indent="1" shrinkToFit="false"/>
      <protection locked="true" hidden="false"/>
    </xf>
    <xf numFmtId="166" fontId="23" fillId="6" borderId="8" xfId="0" applyFont="true" applyBorder="true" applyAlignment="false" applyProtection="false">
      <alignment horizontal="general" vertical="bottom" textRotation="0" wrapText="false" indent="0" shrinkToFit="false"/>
      <protection locked="true" hidden="false"/>
    </xf>
    <xf numFmtId="164" fontId="24" fillId="2" borderId="0" xfId="0" applyFont="true" applyBorder="false" applyAlignment="true" applyProtection="false">
      <alignment horizontal="left" vertical="center" textRotation="0" wrapText="true" indent="1" shrinkToFit="false"/>
      <protection locked="true" hidden="false"/>
    </xf>
    <xf numFmtId="164" fontId="24" fillId="2" borderId="0" xfId="0" applyFont="true" applyBorder="false" applyAlignment="true" applyProtection="false">
      <alignment horizontal="center" vertical="center" textRotation="0" wrapText="true" indent="0" shrinkToFit="false"/>
      <protection locked="true" hidden="false"/>
    </xf>
    <xf numFmtId="164" fontId="25" fillId="0" borderId="8" xfId="0" applyFont="true" applyBorder="true" applyAlignment="false" applyProtection="false">
      <alignment horizontal="general" vertical="bottom" textRotation="0" wrapText="false" indent="0" shrinkToFit="false"/>
      <protection locked="true" hidden="false"/>
    </xf>
    <xf numFmtId="167" fontId="23" fillId="6" borderId="8" xfId="0" applyFont="true" applyBorder="true" applyAlignment="false" applyProtection="false">
      <alignment horizontal="general" vertical="bottom" textRotation="0" wrapText="false" indent="0" shrinkToFit="false"/>
      <protection locked="true" hidden="false"/>
    </xf>
    <xf numFmtId="166" fontId="25" fillId="0" borderId="8" xfId="0" applyFont="true" applyBorder="true" applyAlignment="false" applyProtection="false">
      <alignment horizontal="general" vertical="bottom" textRotation="0" wrapText="false" indent="0" shrinkToFit="false"/>
      <protection locked="true" hidden="false"/>
    </xf>
    <xf numFmtId="167" fontId="25" fillId="0" borderId="8" xfId="0" applyFont="true" applyBorder="true" applyAlignment="false" applyProtection="false">
      <alignment horizontal="general" vertical="bottom" textRotation="0" wrapText="false" indent="0" shrinkToFit="false"/>
      <protection locked="true" hidden="false"/>
    </xf>
    <xf numFmtId="164" fontId="13" fillId="0" borderId="8" xfId="0" applyFont="true" applyBorder="true" applyAlignment="false" applyProtection="false">
      <alignment horizontal="general" vertical="bottom" textRotation="0" wrapText="false" indent="0" shrinkToFit="false"/>
      <protection locked="true" hidden="false"/>
    </xf>
    <xf numFmtId="167" fontId="11" fillId="0" borderId="8"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26" fillId="0" borderId="8" xfId="0" applyFont="true" applyBorder="true" applyAlignment="false" applyProtection="false">
      <alignment horizontal="general" vertical="bottom" textRotation="0" wrapText="false" indent="0" shrinkToFit="false"/>
      <protection locked="true" hidden="false"/>
    </xf>
    <xf numFmtId="164" fontId="27"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false" applyAlignment="true" applyProtection="false">
      <alignment horizontal="left" vertical="center" textRotation="0" wrapText="tru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23" fillId="6" borderId="8" xfId="0" applyFont="true" applyBorder="true" applyAlignment="false" applyProtection="false">
      <alignment horizontal="general" vertical="bottom" textRotation="0" wrapText="false" indent="0" shrinkToFit="false"/>
      <protection locked="true" hidden="false"/>
    </xf>
    <xf numFmtId="168" fontId="23" fillId="6" borderId="8" xfId="0" applyFont="true" applyBorder="true" applyAlignment="false" applyProtection="false">
      <alignment horizontal="general" vertical="bottom" textRotation="0" wrapText="false" indent="0" shrinkToFit="false"/>
      <protection locked="true" hidden="false"/>
    </xf>
    <xf numFmtId="169" fontId="23" fillId="6" borderId="8" xfId="0" applyFont="true" applyBorder="true" applyAlignment="false" applyProtection="false">
      <alignment horizontal="general" vertical="bottom" textRotation="0" wrapText="false" indent="0" shrinkToFit="false"/>
      <protection locked="true" hidden="false"/>
    </xf>
    <xf numFmtId="169" fontId="25" fillId="0" borderId="8"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2E6B12"/>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333300"/>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Exchange difference by source, CU</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Reserve!$B$11:$B$13</c:f>
              <c:strCache>
                <c:ptCount val="3"/>
                <c:pt idx="0">
                  <c:v>Opening net assets: opening rate to closing rate</c:v>
                </c:pt>
                <c:pt idx="1">
                  <c:v>Profit: average rate to closing rate</c:v>
                </c:pt>
                <c:pt idx="2">
                  <c:v>Dividends: payment-date rate to closing rate</c:v>
                </c:pt>
              </c:strCache>
            </c:strRef>
          </c:cat>
          <c:val>
            <c:numRef>
              <c:f>Reserve!$C$11:$C$13</c:f>
              <c:numCache>
                <c:formatCode>#,##0;\(#,##0\);\-</c:formatCode>
                <c:ptCount val="3"/>
                <c:pt idx="0">
                  <c:v>181818.181818182</c:v>
                </c:pt>
                <c:pt idx="1">
                  <c:v>10476.1904761905</c:v>
                </c:pt>
                <c:pt idx="2">
                  <c:v>-0</c:v>
                </c:pt>
              </c:numCache>
            </c:numRef>
          </c:val>
        </c:ser>
        <c:gapWidth val="60"/>
        <c:overlap val="0"/>
        <c:axId val="45671430"/>
        <c:axId val="30382929"/>
      </c:barChart>
      <c:catAx>
        <c:axId val="45671430"/>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0382929"/>
        <c:crosses val="autoZero"/>
        <c:auto val="1"/>
        <c:lblAlgn val="ctr"/>
        <c:lblOffset val="100"/>
        <c:noMultiLvlLbl val="0"/>
      </c:catAx>
      <c:valAx>
        <c:axId val="30382929"/>
        <c:scaling>
          <c:orientation val="minMax"/>
        </c:scaling>
        <c:delete val="1"/>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671430"/>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8</xdr:col>
      <xdr:colOff>443160</xdr:colOff>
      <xdr:row>34</xdr:row>
      <xdr:rowOff>185040</xdr:rowOff>
    </xdr:to>
    <xdr:graphicFrame>
      <xdr:nvGraphicFramePr>
        <xdr:cNvPr id="0" name="Chart 1"/>
        <xdr:cNvGraphicFramePr/>
      </xdr:nvGraphicFramePr>
      <xdr:xfrm>
        <a:off x="176400" y="567684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Translation!E20</f>
        <v>2220000</v>
      </c>
      <c r="C15" s="10"/>
      <c r="D15" s="10"/>
      <c r="E15" s="10" t="n">
        <f aca="false">Reserve!C14</f>
        <v>192294.372294372</v>
      </c>
      <c r="F15" s="10"/>
      <c r="G15" s="10"/>
      <c r="H15" s="10" t="n">
        <f aca="false">Reserve!C15</f>
        <v>390476.190476191</v>
      </c>
      <c r="I15" s="10"/>
      <c r="J15" s="10"/>
      <c r="K15" s="11" t="str">
        <f aca="false">IF(AND(LEFT(Translation!E29,1)="✓",LEFT(Reserve!C16,1)="✓"),"✓ All checks pass","✗ See the checks")</f>
        <v>✓ All checks pass</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c r="K22" s="16" t="s">
        <v>23</v>
      </c>
      <c r="L22" s="16"/>
      <c r="M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24</v>
      </c>
      <c r="C41" s="17"/>
      <c r="D41" s="17"/>
      <c r="E41" s="17"/>
      <c r="F41" s="17"/>
      <c r="G41" s="17"/>
      <c r="H41" s="17"/>
      <c r="I41" s="17"/>
      <c r="J41" s="17"/>
      <c r="K41" s="17"/>
      <c r="L41" s="17"/>
      <c r="M41" s="17"/>
    </row>
  </sheetData>
  <mergeCells count="32">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K22:M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Translation'!B2" display="Translation  ›"/>
    <hyperlink ref="E22" location="'Reserve'!B2" display="Reserve  ›"/>
    <hyperlink ref="H22" location="'Monetary items'!B2" display="Monetary items  ›"/>
    <hyperlink ref="K22" location="'Hyperinflation'!B2" display="Hyperinflation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6"/>
    <col collapsed="false" customWidth="true" hidden="false" outlineLevel="0" max="3" min="3" style="0" width="16"/>
    <col collapsed="false" customWidth="true" hidden="false" outlineLevel="0" max="4" min="4" style="0" width="12"/>
    <col collapsed="false" customWidth="true" hidden="false" outlineLevel="0" max="5" min="5" style="0" width="18"/>
  </cols>
  <sheetData>
    <row r="1" customFormat="false" ht="18" hidden="false" customHeight="false" outlineLevel="0" collapsed="false"/>
    <row r="2" customFormat="false" ht="19.5" hidden="false" customHeight="true" outlineLevel="0" collapsed="false">
      <c r="B2" s="18" t="s">
        <v>25</v>
      </c>
      <c r="C2" s="18"/>
      <c r="D2" s="18"/>
      <c r="E2" s="18"/>
    </row>
    <row r="3" customFormat="false" ht="19.5" hidden="false" customHeight="true" outlineLevel="0" collapsed="false">
      <c r="B3" s="18"/>
      <c r="C3" s="18"/>
      <c r="D3" s="18"/>
      <c r="E3" s="18"/>
    </row>
    <row r="4" customFormat="false" ht="19.5" hidden="false" customHeight="true" outlineLevel="0" collapsed="false">
      <c r="B4" s="19" t="s">
        <v>26</v>
      </c>
      <c r="C4" s="19"/>
      <c r="D4" s="19"/>
      <c r="E4" s="19"/>
    </row>
    <row r="5" customFormat="false" ht="3.75" hidden="false" customHeight="true" outlineLevel="0" collapsed="false">
      <c r="B5" s="4"/>
      <c r="C5" s="4"/>
      <c r="D5" s="4"/>
      <c r="E5" s="4"/>
    </row>
    <row r="6" customFormat="false" ht="18" hidden="false" customHeight="false" outlineLevel="0" collapsed="false"/>
    <row r="7" customFormat="false" ht="18" hidden="false" customHeight="false" outlineLevel="0" collapsed="false">
      <c r="B7" s="20" t="s">
        <v>27</v>
      </c>
      <c r="C7" s="21" t="n">
        <v>1.1</v>
      </c>
    </row>
    <row r="8" customFormat="false" ht="18" hidden="false" customHeight="false" outlineLevel="0" collapsed="false">
      <c r="B8" s="20" t="s">
        <v>28</v>
      </c>
      <c r="C8" s="21" t="n">
        <v>1.05</v>
      </c>
    </row>
    <row r="9" customFormat="false" ht="18" hidden="false" customHeight="false" outlineLevel="0" collapsed="false">
      <c r="B9" s="20" t="s">
        <v>29</v>
      </c>
      <c r="C9" s="21" t="n">
        <v>1</v>
      </c>
    </row>
    <row r="10" customFormat="false" ht="18" hidden="false" customHeight="false" outlineLevel="0" collapsed="false">
      <c r="B10" s="20" t="s">
        <v>30</v>
      </c>
      <c r="C10" s="21" t="n">
        <v>1.02</v>
      </c>
    </row>
    <row r="11" customFormat="false" ht="18" hidden="false" customHeight="false" outlineLevel="0" collapsed="false">
      <c r="B11" s="20" t="s">
        <v>31</v>
      </c>
      <c r="C11" s="21" t="n">
        <v>1.25</v>
      </c>
    </row>
    <row r="12" customFormat="false" ht="18" hidden="false" customHeight="false" outlineLevel="0" collapsed="false"/>
    <row r="13" customFormat="false" ht="33.75" hidden="false" customHeight="true" outlineLevel="0" collapsed="false">
      <c r="B13" s="22" t="s">
        <v>32</v>
      </c>
      <c r="C13" s="23" t="s">
        <v>33</v>
      </c>
      <c r="D13" s="23" t="s">
        <v>34</v>
      </c>
      <c r="E13" s="23" t="s">
        <v>35</v>
      </c>
    </row>
    <row r="14" customFormat="false" ht="18" hidden="false" customHeight="false" outlineLevel="0" collapsed="false">
      <c r="B14" s="24" t="s">
        <v>36</v>
      </c>
      <c r="C14" s="25" t="n">
        <v>1650000</v>
      </c>
      <c r="D14" s="26" t="n">
        <f aca="false">$C$9</f>
        <v>1</v>
      </c>
      <c r="E14" s="27" t="n">
        <f aca="false">C14/D14</f>
        <v>1650000</v>
      </c>
    </row>
    <row r="15" customFormat="false" ht="18" hidden="false" customHeight="false" outlineLevel="0" collapsed="false">
      <c r="B15" s="24" t="s">
        <v>37</v>
      </c>
      <c r="C15" s="25" t="n">
        <v>300000</v>
      </c>
      <c r="D15" s="26" t="n">
        <f aca="false">$C$9</f>
        <v>1</v>
      </c>
      <c r="E15" s="27" t="n">
        <f aca="false">C15/D15</f>
        <v>300000</v>
      </c>
    </row>
    <row r="16" customFormat="false" ht="18" hidden="false" customHeight="false" outlineLevel="0" collapsed="false">
      <c r="B16" s="24" t="s">
        <v>38</v>
      </c>
      <c r="C16" s="25" t="n">
        <v>250000</v>
      </c>
      <c r="D16" s="26" t="n">
        <f aca="false">$C$9</f>
        <v>1</v>
      </c>
      <c r="E16" s="27" t="n">
        <f aca="false">C16/D16</f>
        <v>250000</v>
      </c>
    </row>
    <row r="17" customFormat="false" ht="18" hidden="false" customHeight="false" outlineLevel="0" collapsed="false">
      <c r="B17" s="24" t="s">
        <v>39</v>
      </c>
      <c r="C17" s="25" t="n">
        <v>270000</v>
      </c>
      <c r="D17" s="26" t="n">
        <f aca="false">$C$9</f>
        <v>1</v>
      </c>
      <c r="E17" s="27" t="n">
        <f aca="false">C17/D17</f>
        <v>270000</v>
      </c>
    </row>
    <row r="18" customFormat="false" ht="18" hidden="false" customHeight="false" outlineLevel="0" collapsed="false">
      <c r="B18" s="24" t="s">
        <v>40</v>
      </c>
      <c r="C18" s="25" t="n">
        <v>-150000</v>
      </c>
      <c r="D18" s="26" t="n">
        <f aca="false">$C$9</f>
        <v>1</v>
      </c>
      <c r="E18" s="27" t="n">
        <f aca="false">C18/D18</f>
        <v>-150000</v>
      </c>
    </row>
    <row r="19" customFormat="false" ht="18" hidden="false" customHeight="false" outlineLevel="0" collapsed="false">
      <c r="B19" s="24" t="s">
        <v>41</v>
      </c>
      <c r="C19" s="25" t="n">
        <v>-100000</v>
      </c>
      <c r="D19" s="26" t="n">
        <f aca="false">$C$9</f>
        <v>1</v>
      </c>
      <c r="E19" s="27" t="n">
        <f aca="false">C19/D19</f>
        <v>-100000</v>
      </c>
    </row>
    <row r="20" customFormat="false" ht="18" hidden="false" customHeight="false" outlineLevel="0" collapsed="false">
      <c r="B20" s="28" t="s">
        <v>42</v>
      </c>
      <c r="C20" s="29" t="n">
        <f aca="false">SUM(C14:C19)</f>
        <v>2220000</v>
      </c>
      <c r="E20" s="29" t="n">
        <f aca="false">SUM(E14:E19)</f>
        <v>2220000</v>
      </c>
    </row>
    <row r="21" customFormat="false" ht="18" hidden="false" customHeight="false" outlineLevel="0" collapsed="false"/>
    <row r="22" customFormat="false" ht="33.75" hidden="false" customHeight="true" outlineLevel="0" collapsed="false">
      <c r="B22" s="22" t="s">
        <v>43</v>
      </c>
      <c r="C22" s="23" t="s">
        <v>33</v>
      </c>
      <c r="D22" s="23" t="s">
        <v>34</v>
      </c>
      <c r="E22" s="23" t="s">
        <v>35</v>
      </c>
    </row>
    <row r="23" customFormat="false" ht="18" hidden="false" customHeight="false" outlineLevel="0" collapsed="false">
      <c r="B23" s="24" t="s">
        <v>44</v>
      </c>
      <c r="C23" s="25" t="n">
        <v>1500000</v>
      </c>
      <c r="D23" s="26" t="n">
        <f aca="false">C11</f>
        <v>1.25</v>
      </c>
      <c r="E23" s="27" t="n">
        <f aca="false">C23/D23</f>
        <v>1200000</v>
      </c>
    </row>
    <row r="24" customFormat="false" ht="18" hidden="false" customHeight="false" outlineLevel="0" collapsed="false">
      <c r="B24" s="24" t="s">
        <v>45</v>
      </c>
      <c r="C24" s="25" t="n">
        <v>500000</v>
      </c>
      <c r="D24" s="30" t="s">
        <v>46</v>
      </c>
      <c r="E24" s="25" t="n">
        <v>420000</v>
      </c>
    </row>
    <row r="25" customFormat="false" ht="18" hidden="false" customHeight="false" outlineLevel="0" collapsed="false">
      <c r="B25" s="24" t="s">
        <v>47</v>
      </c>
      <c r="C25" s="27" t="n">
        <f aca="false">C34</f>
        <v>220000</v>
      </c>
      <c r="D25" s="26" t="n">
        <f aca="false">C8</f>
        <v>1.05</v>
      </c>
      <c r="E25" s="27" t="n">
        <f aca="false">C25/D25</f>
        <v>209523.80952381</v>
      </c>
    </row>
    <row r="26" customFormat="false" ht="18" hidden="false" customHeight="false" outlineLevel="0" collapsed="false">
      <c r="B26" s="24" t="s">
        <v>48</v>
      </c>
      <c r="C26" s="25" t="n">
        <v>0</v>
      </c>
      <c r="D26" s="26" t="n">
        <f aca="false">C10</f>
        <v>1.02</v>
      </c>
      <c r="E26" s="27" t="n">
        <f aca="false">-C26/D26</f>
        <v>-0</v>
      </c>
    </row>
    <row r="27" customFormat="false" ht="18" hidden="false" customHeight="false" outlineLevel="0" collapsed="false">
      <c r="B27" s="24" t="s">
        <v>49</v>
      </c>
      <c r="C27" s="31"/>
      <c r="E27" s="29" t="n">
        <f aca="false">E20-E23-E24-E25-E26</f>
        <v>390476.190476191</v>
      </c>
    </row>
    <row r="28" customFormat="false" ht="18" hidden="false" customHeight="false" outlineLevel="0" collapsed="false">
      <c r="B28" s="28" t="s">
        <v>50</v>
      </c>
      <c r="C28" s="29" t="n">
        <f aca="false">C23+C24+C25-C26</f>
        <v>2220000</v>
      </c>
      <c r="E28" s="29" t="n">
        <f aca="false">SUM(E23:E27)</f>
        <v>2220000</v>
      </c>
    </row>
    <row r="29" customFormat="false" ht="18" hidden="false" customHeight="false" outlineLevel="0" collapsed="false">
      <c r="B29" s="32" t="s">
        <v>51</v>
      </c>
      <c r="E29" s="33" t="str">
        <f aca="false">IF(ABS(C28-C20)&lt;1,"✓ Agrees","✗ Check the balances")</f>
        <v>✓ Agrees</v>
      </c>
    </row>
    <row r="30" customFormat="false" ht="18" hidden="false" customHeight="false" outlineLevel="0" collapsed="false"/>
    <row r="31" customFormat="false" ht="33.75" hidden="false" customHeight="true" outlineLevel="0" collapsed="false">
      <c r="B31" s="22" t="s">
        <v>52</v>
      </c>
      <c r="C31" s="23" t="s">
        <v>33</v>
      </c>
      <c r="D31" s="23" t="s">
        <v>34</v>
      </c>
      <c r="E31" s="23" t="s">
        <v>35</v>
      </c>
    </row>
    <row r="32" customFormat="false" ht="18" hidden="false" customHeight="false" outlineLevel="0" collapsed="false">
      <c r="B32" s="24" t="s">
        <v>53</v>
      </c>
      <c r="C32" s="25" t="n">
        <v>1500000</v>
      </c>
      <c r="D32" s="26" t="n">
        <f aca="false">$C$8</f>
        <v>1.05</v>
      </c>
      <c r="E32" s="27" t="n">
        <f aca="false">C32/D32</f>
        <v>1428571.42857143</v>
      </c>
    </row>
    <row r="33" customFormat="false" ht="18" hidden="false" customHeight="false" outlineLevel="0" collapsed="false">
      <c r="B33" s="24" t="s">
        <v>54</v>
      </c>
      <c r="C33" s="25" t="n">
        <v>-1280000</v>
      </c>
      <c r="D33" s="26" t="n">
        <f aca="false">$C$8</f>
        <v>1.05</v>
      </c>
      <c r="E33" s="27" t="n">
        <f aca="false">C33/D33</f>
        <v>-1219047.61904762</v>
      </c>
    </row>
    <row r="34" customFormat="false" ht="18" hidden="false" customHeight="false" outlineLevel="0" collapsed="false">
      <c r="B34" s="28" t="s">
        <v>47</v>
      </c>
      <c r="C34" s="29" t="n">
        <f aca="false">C32+C33</f>
        <v>220000</v>
      </c>
      <c r="E34" s="29" t="n">
        <f aca="false">E32+E33</f>
        <v>209523.809523809</v>
      </c>
    </row>
    <row r="35" customFormat="false" ht="18" hidden="false" customHeight="false" outlineLevel="0" collapsed="false"/>
    <row r="36" customFormat="false" ht="18" hidden="false" customHeight="true" outlineLevel="0" collapsed="false">
      <c r="B36" s="34" t="s">
        <v>55</v>
      </c>
      <c r="C36" s="34"/>
      <c r="D36" s="34"/>
      <c r="E36" s="34"/>
    </row>
    <row r="37" customFormat="false" ht="18" hidden="false" customHeight="false" outlineLevel="0" collapsed="false">
      <c r="B37" s="34"/>
      <c r="C37" s="34"/>
      <c r="D37" s="34"/>
      <c r="E37" s="34"/>
    </row>
    <row r="38" customFormat="false" ht="18" hidden="false" customHeight="false" outlineLevel="0" collapsed="false">
      <c r="B38" s="34"/>
      <c r="C38" s="34"/>
      <c r="D38" s="34"/>
      <c r="E38" s="34"/>
    </row>
    <row r="39" customFormat="false" ht="18" hidden="false" customHeight="false" outlineLevel="0" collapsed="false">
      <c r="B39" s="34"/>
      <c r="C39" s="34"/>
      <c r="D39" s="34"/>
      <c r="E39" s="34"/>
    </row>
  </sheetData>
  <mergeCells count="3">
    <mergeCell ref="B2:E3"/>
    <mergeCell ref="B4:E4"/>
    <mergeCell ref="B36:E39"/>
  </mergeCells>
  <conditionalFormatting sqref="E29">
    <cfRule type="expression" priority="2" aboveAverage="0" equalAverage="0" bottom="0" percent="0" rank="0" text="" dxfId="0">
      <formula>LEFT(E29,1)="✓"</formula>
    </cfRule>
    <cfRule type="expression" priority="3" aboveAverage="0" equalAverage="0" bottom="0" percent="0" rank="0" text="" dxfId="1">
      <formula>LEFT(E29,1)&lt;&gt;"✓"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0"/>
    <col collapsed="false" customWidth="true" hidden="false" outlineLevel="0" max="3" min="3" style="0" width="18"/>
  </cols>
  <sheetData>
    <row r="1" customFormat="false" ht="18" hidden="false" customHeight="false" outlineLevel="0" collapsed="false"/>
    <row r="2" customFormat="false" ht="19.5" hidden="false" customHeight="true" outlineLevel="0" collapsed="false">
      <c r="B2" s="18" t="s">
        <v>56</v>
      </c>
      <c r="C2" s="18"/>
    </row>
    <row r="3" customFormat="false" ht="19.5" hidden="false" customHeight="true" outlineLevel="0" collapsed="false">
      <c r="B3" s="18"/>
      <c r="C3" s="18"/>
    </row>
    <row r="4" customFormat="false" ht="19.5" hidden="false" customHeight="true" outlineLevel="0" collapsed="false">
      <c r="B4" s="19" t="s">
        <v>57</v>
      </c>
      <c r="C4" s="19"/>
    </row>
    <row r="5" customFormat="false" ht="3.75" hidden="false" customHeight="true" outlineLevel="0" collapsed="false">
      <c r="B5" s="4"/>
      <c r="C5" s="4"/>
    </row>
    <row r="6" customFormat="false" ht="18" hidden="false" customHeight="false" outlineLevel="0" collapsed="false"/>
    <row r="7" customFormat="false" ht="33.75" hidden="false" customHeight="true" outlineLevel="0" collapsed="false">
      <c r="B7" s="22"/>
      <c r="C7" s="23" t="s">
        <v>35</v>
      </c>
    </row>
    <row r="8" customFormat="false" ht="18" hidden="false" customHeight="false" outlineLevel="0" collapsed="false">
      <c r="B8" s="35" t="s">
        <v>58</v>
      </c>
      <c r="C8" s="27" t="n">
        <f aca="false">Translation!C23+Translation!C24</f>
        <v>2000000</v>
      </c>
    </row>
    <row r="9" customFormat="false" ht="18" hidden="false" customHeight="false" outlineLevel="0" collapsed="false">
      <c r="B9" s="35" t="s">
        <v>59</v>
      </c>
      <c r="C9" s="27" t="n">
        <f aca="false">C8/Translation!C7-Translation!E23-Translation!E24</f>
        <v>198181.818181818</v>
      </c>
    </row>
    <row r="10" customFormat="false" ht="18" hidden="false" customHeight="false" outlineLevel="0" collapsed="false">
      <c r="B10" s="36" t="s">
        <v>60</v>
      </c>
    </row>
    <row r="11" customFormat="false" ht="18" hidden="false" customHeight="false" outlineLevel="0" collapsed="false">
      <c r="B11" s="24" t="s">
        <v>61</v>
      </c>
      <c r="C11" s="27" t="n">
        <f aca="false">C8*(1/Translation!C9-1/Translation!C7)</f>
        <v>181818.181818182</v>
      </c>
    </row>
    <row r="12" customFormat="false" ht="18" hidden="false" customHeight="false" outlineLevel="0" collapsed="false">
      <c r="B12" s="24" t="s">
        <v>62</v>
      </c>
      <c r="C12" s="27" t="n">
        <f aca="false">Translation!C34*(1/Translation!C9-1/Translation!C8)</f>
        <v>10476.1904761905</v>
      </c>
    </row>
    <row r="13" customFormat="false" ht="18" hidden="false" customHeight="false" outlineLevel="0" collapsed="false">
      <c r="B13" s="24" t="s">
        <v>63</v>
      </c>
      <c r="C13" s="27" t="n">
        <f aca="false">-Translation!C26*(1/Translation!C9-1/Translation!C10)</f>
        <v>-0</v>
      </c>
    </row>
    <row r="14" customFormat="false" ht="18" hidden="false" customHeight="false" outlineLevel="0" collapsed="false">
      <c r="B14" s="28" t="s">
        <v>64</v>
      </c>
      <c r="C14" s="29" t="n">
        <f aca="false">SUM(C11:C13)</f>
        <v>192294.372294372</v>
      </c>
    </row>
    <row r="15" customFormat="false" ht="18" hidden="false" customHeight="false" outlineLevel="0" collapsed="false">
      <c r="B15" s="28" t="s">
        <v>65</v>
      </c>
      <c r="C15" s="29" t="n">
        <f aca="false">C9+C14</f>
        <v>390476.190476191</v>
      </c>
    </row>
    <row r="16" customFormat="false" ht="18" hidden="false" customHeight="false" outlineLevel="0" collapsed="false">
      <c r="B16" s="32" t="s">
        <v>66</v>
      </c>
      <c r="C16" s="33" t="str">
        <f aca="false">IF(ABS(C15-Translation!E27)&lt;1,"✓ Agrees","✗ Does not agree")</f>
        <v>✓ Agrees</v>
      </c>
    </row>
    <row r="17" customFormat="false" ht="18" hidden="false" customHeight="false" outlineLevel="0" collapsed="false"/>
    <row r="18" customFormat="false" ht="18" hidden="false" customHeight="true" outlineLevel="0" collapsed="false">
      <c r="B18" s="34" t="s">
        <v>67</v>
      </c>
      <c r="C18" s="34"/>
    </row>
    <row r="19" customFormat="false" ht="18" hidden="false" customHeight="false" outlineLevel="0" collapsed="false">
      <c r="B19" s="34"/>
      <c r="C19" s="34"/>
    </row>
    <row r="20" customFormat="false" ht="18" hidden="false" customHeight="false" outlineLevel="0" collapsed="false">
      <c r="B20" s="34"/>
      <c r="C20" s="34"/>
    </row>
  </sheetData>
  <mergeCells count="3">
    <mergeCell ref="B2:C3"/>
    <mergeCell ref="B4:C4"/>
    <mergeCell ref="B18:C20"/>
  </mergeCells>
  <conditionalFormatting sqref="C16">
    <cfRule type="expression" priority="2" aboveAverage="0" equalAverage="0" bottom="0" percent="0" rank="0" text="" dxfId="0">
      <formula>LEFT(C16,1)="✓"</formula>
    </cfRule>
    <cfRule type="expression" priority="3" aboveAverage="0" equalAverage="0" bottom="0" percent="0" rank="0" text="" dxfId="1">
      <formula>LEFT(C16,1)&lt;&gt;"✓"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3" min="3" style="0" width="14"/>
    <col collapsed="false" customWidth="true" hidden="false" outlineLevel="0" max="5" min="4" style="0" width="13"/>
    <col collapsed="false" customWidth="true" hidden="false" outlineLevel="0" max="7" min="6" style="0" width="14"/>
    <col collapsed="false" customWidth="true" hidden="false" outlineLevel="0" max="8" min="8" style="0" width="16"/>
  </cols>
  <sheetData>
    <row r="1" customFormat="false" ht="18" hidden="false" customHeight="false" outlineLevel="0" collapsed="false"/>
    <row r="2" customFormat="false" ht="19.5" hidden="false" customHeight="true" outlineLevel="0" collapsed="false">
      <c r="B2" s="18" t="s">
        <v>68</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69</v>
      </c>
      <c r="C4" s="19"/>
      <c r="D4" s="19"/>
      <c r="E4" s="19"/>
      <c r="F4" s="19"/>
      <c r="G4" s="19"/>
      <c r="H4" s="19"/>
    </row>
    <row r="5" customFormat="false" ht="3.75" hidden="false" customHeight="true" outlineLevel="0" collapsed="false">
      <c r="B5" s="4"/>
      <c r="C5" s="4"/>
      <c r="D5" s="4"/>
      <c r="E5" s="4"/>
      <c r="F5" s="4"/>
      <c r="G5" s="4"/>
      <c r="H5" s="4"/>
    </row>
    <row r="6" customFormat="false" ht="18" hidden="false" customHeight="false" outlineLevel="0" collapsed="false"/>
    <row r="7" customFormat="false" ht="33.75" hidden="false" customHeight="true" outlineLevel="0" collapsed="false">
      <c r="B7" s="22" t="s">
        <v>70</v>
      </c>
      <c r="C7" s="23" t="s">
        <v>71</v>
      </c>
      <c r="D7" s="23" t="s">
        <v>72</v>
      </c>
      <c r="E7" s="23" t="s">
        <v>73</v>
      </c>
      <c r="F7" s="23" t="s">
        <v>74</v>
      </c>
      <c r="G7" s="23" t="s">
        <v>75</v>
      </c>
      <c r="H7" s="23" t="s">
        <v>76</v>
      </c>
    </row>
    <row r="8" customFormat="false" ht="18" hidden="false" customHeight="false" outlineLevel="0" collapsed="false">
      <c r="B8" s="37" t="s">
        <v>77</v>
      </c>
      <c r="C8" s="25" t="n">
        <v>-110000</v>
      </c>
      <c r="D8" s="21" t="n">
        <v>1.1</v>
      </c>
      <c r="E8" s="21" t="n">
        <f aca="false">Translation!$C$9</f>
        <v>1</v>
      </c>
      <c r="F8" s="27" t="n">
        <f aca="false">IF(OR(C8="",D8=""),0,C8/D8)</f>
        <v>-100000</v>
      </c>
      <c r="G8" s="27" t="n">
        <f aca="false">IF(OR(C8="",E8=""),0,C8/E8)</f>
        <v>-110000</v>
      </c>
      <c r="H8" s="29" t="n">
        <f aca="false">G8-F8</f>
        <v>-10000</v>
      </c>
    </row>
    <row r="9" customFormat="false" ht="18" hidden="false" customHeight="false" outlineLevel="0" collapsed="false">
      <c r="B9" s="37" t="s">
        <v>78</v>
      </c>
      <c r="C9" s="25" t="n">
        <v>50000</v>
      </c>
      <c r="D9" s="21" t="n">
        <v>1.08</v>
      </c>
      <c r="E9" s="21" t="n">
        <f aca="false">Translation!$C$9</f>
        <v>1</v>
      </c>
      <c r="F9" s="27" t="n">
        <f aca="false">IF(OR(C9="",D9=""),0,C9/D9)</f>
        <v>46296.2962962963</v>
      </c>
      <c r="G9" s="27" t="n">
        <f aca="false">IF(OR(C9="",E9=""),0,C9/E9)</f>
        <v>50000</v>
      </c>
      <c r="H9" s="29" t="n">
        <f aca="false">G9-F9</f>
        <v>3703.70370370371</v>
      </c>
    </row>
    <row r="10" customFormat="false" ht="18" hidden="false" customHeight="false" outlineLevel="0" collapsed="false">
      <c r="B10" s="37" t="s">
        <v>79</v>
      </c>
      <c r="C10" s="25" t="n">
        <v>-200000</v>
      </c>
      <c r="D10" s="21" t="n">
        <v>1.04</v>
      </c>
      <c r="E10" s="21" t="n">
        <f aca="false">Translation!$C$9</f>
        <v>1</v>
      </c>
      <c r="F10" s="27" t="n">
        <f aca="false">IF(OR(C10="",D10=""),0,C10/D10)</f>
        <v>-192307.692307692</v>
      </c>
      <c r="G10" s="27" t="n">
        <f aca="false">IF(OR(C10="",E10=""),0,C10/E10)</f>
        <v>-200000</v>
      </c>
      <c r="H10" s="29" t="n">
        <f aca="false">G10-F10</f>
        <v>-7692.30769230769</v>
      </c>
    </row>
    <row r="11" customFormat="false" ht="18" hidden="false" customHeight="false" outlineLevel="0" collapsed="false">
      <c r="B11" s="37"/>
      <c r="C11" s="25"/>
      <c r="D11" s="21"/>
      <c r="E11" s="21"/>
      <c r="F11" s="27" t="n">
        <f aca="false">IF(OR(C11="",D11=""),0,C11/D11)</f>
        <v>0</v>
      </c>
      <c r="G11" s="27" t="n">
        <f aca="false">IF(OR(C11="",E11=""),0,C11/E11)</f>
        <v>0</v>
      </c>
      <c r="H11" s="29" t="n">
        <f aca="false">G11-F11</f>
        <v>0</v>
      </c>
    </row>
    <row r="12" customFormat="false" ht="18" hidden="false" customHeight="false" outlineLevel="0" collapsed="false">
      <c r="B12" s="37"/>
      <c r="C12" s="25"/>
      <c r="D12" s="21"/>
      <c r="E12" s="21"/>
      <c r="F12" s="27" t="n">
        <f aca="false">IF(OR(C12="",D12=""),0,C12/D12)</f>
        <v>0</v>
      </c>
      <c r="G12" s="27" t="n">
        <f aca="false">IF(OR(C12="",E12=""),0,C12/E12)</f>
        <v>0</v>
      </c>
      <c r="H12" s="29" t="n">
        <f aca="false">G12-F12</f>
        <v>0</v>
      </c>
    </row>
    <row r="13" customFormat="false" ht="18" hidden="false" customHeight="false" outlineLevel="0" collapsed="false">
      <c r="B13" s="37"/>
      <c r="C13" s="25"/>
      <c r="D13" s="21"/>
      <c r="E13" s="21"/>
      <c r="F13" s="27" t="n">
        <f aca="false">IF(OR(C13="",D13=""),0,C13/D13)</f>
        <v>0</v>
      </c>
      <c r="G13" s="27" t="n">
        <f aca="false">IF(OR(C13="",E13=""),0,C13/E13)</f>
        <v>0</v>
      </c>
      <c r="H13" s="29" t="n">
        <f aca="false">G13-F13</f>
        <v>0</v>
      </c>
    </row>
    <row r="14" customFormat="false" ht="18" hidden="false" customHeight="false" outlineLevel="0" collapsed="false">
      <c r="B14" s="28" t="s">
        <v>80</v>
      </c>
      <c r="H14" s="29" t="n">
        <f aca="false">SUM(H8:H13)</f>
        <v>-13988.603988604</v>
      </c>
    </row>
    <row r="15" customFormat="false" ht="18" hidden="false" customHeight="false" outlineLevel="0" collapsed="false"/>
    <row r="16" customFormat="false" ht="18" hidden="false" customHeight="true" outlineLevel="0" collapsed="false">
      <c r="B16" s="34" t="s">
        <v>81</v>
      </c>
      <c r="C16" s="34"/>
      <c r="D16" s="34"/>
      <c r="E16" s="34"/>
      <c r="F16" s="34"/>
      <c r="G16" s="34"/>
      <c r="H16" s="34"/>
    </row>
    <row r="17" customFormat="false" ht="18" hidden="false" customHeight="false" outlineLevel="0" collapsed="false">
      <c r="B17" s="34"/>
      <c r="C17" s="34"/>
      <c r="D17" s="34"/>
      <c r="E17" s="34"/>
      <c r="F17" s="34"/>
      <c r="G17" s="34"/>
      <c r="H17" s="34"/>
    </row>
    <row r="18" customFormat="false" ht="18" hidden="false" customHeight="false" outlineLevel="0" collapsed="false">
      <c r="B18" s="34"/>
      <c r="C18" s="34"/>
      <c r="D18" s="34"/>
      <c r="E18" s="34"/>
      <c r="F18" s="34"/>
      <c r="G18" s="34"/>
      <c r="H18" s="34"/>
    </row>
  </sheetData>
  <mergeCells count="3">
    <mergeCell ref="B2:H3"/>
    <mergeCell ref="B4:H4"/>
    <mergeCell ref="B16:H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D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48"/>
    <col collapsed="false" customWidth="true" hidden="false" outlineLevel="0" max="4" min="3" style="0" width="18"/>
  </cols>
  <sheetData>
    <row r="1" customFormat="false" ht="18" hidden="false" customHeight="false" outlineLevel="0" collapsed="false"/>
    <row r="2" customFormat="false" ht="19.5" hidden="false" customHeight="true" outlineLevel="0" collapsed="false">
      <c r="B2" s="18" t="s">
        <v>82</v>
      </c>
      <c r="C2" s="18"/>
      <c r="D2" s="18"/>
    </row>
    <row r="3" customFormat="false" ht="19.5" hidden="false" customHeight="true" outlineLevel="0" collapsed="false">
      <c r="B3" s="18"/>
      <c r="C3" s="18"/>
      <c r="D3" s="18"/>
    </row>
    <row r="4" customFormat="false" ht="19.5" hidden="false" customHeight="true" outlineLevel="0" collapsed="false">
      <c r="B4" s="19" t="s">
        <v>83</v>
      </c>
      <c r="C4" s="19"/>
      <c r="D4" s="19"/>
    </row>
    <row r="5" customFormat="false" ht="3.75" hidden="false" customHeight="true" outlineLevel="0" collapsed="false">
      <c r="B5" s="4"/>
      <c r="C5" s="4"/>
      <c r="D5" s="4"/>
    </row>
    <row r="6" customFormat="false" ht="18" hidden="false" customHeight="false" outlineLevel="0" collapsed="false"/>
    <row r="7" customFormat="false" ht="18" hidden="false" customHeight="false" outlineLevel="0" collapsed="false">
      <c r="B7" s="20" t="s">
        <v>84</v>
      </c>
      <c r="C7" s="25" t="n">
        <v>1000000</v>
      </c>
    </row>
    <row r="8" customFormat="false" ht="18" hidden="false" customHeight="false" outlineLevel="0" collapsed="false">
      <c r="B8" s="20" t="s">
        <v>85</v>
      </c>
      <c r="C8" s="38" t="n">
        <v>100</v>
      </c>
    </row>
    <row r="9" customFormat="false" ht="18" hidden="false" customHeight="false" outlineLevel="0" collapsed="false">
      <c r="B9" s="20" t="s">
        <v>86</v>
      </c>
      <c r="C9" s="38" t="n">
        <v>180</v>
      </c>
    </row>
    <row r="10" customFormat="false" ht="18" hidden="false" customHeight="false" outlineLevel="0" collapsed="false">
      <c r="B10" s="20" t="s">
        <v>87</v>
      </c>
      <c r="C10" s="39" t="n">
        <v>10</v>
      </c>
    </row>
    <row r="11" customFormat="false" ht="18" hidden="false" customHeight="false" outlineLevel="0" collapsed="false">
      <c r="B11" s="20" t="s">
        <v>73</v>
      </c>
      <c r="C11" s="39" t="n">
        <v>20</v>
      </c>
    </row>
    <row r="12" customFormat="false" ht="18" hidden="false" customHeight="false" outlineLevel="0" collapsed="false"/>
    <row r="13" customFormat="false" ht="33.75" hidden="false" customHeight="true" outlineLevel="0" collapsed="false">
      <c r="B13" s="22"/>
      <c r="C13" s="23" t="s">
        <v>88</v>
      </c>
      <c r="D13" s="23" t="s">
        <v>89</v>
      </c>
    </row>
    <row r="14" customFormat="false" ht="18" hidden="false" customHeight="false" outlineLevel="0" collapsed="false">
      <c r="B14" s="24" t="s">
        <v>90</v>
      </c>
      <c r="C14" s="27" t="n">
        <f aca="false">C7*C9/C8</f>
        <v>1800000</v>
      </c>
      <c r="D14" s="27" t="n">
        <f aca="false">C7</f>
        <v>1000000</v>
      </c>
    </row>
    <row r="15" customFormat="false" ht="18" hidden="false" customHeight="false" outlineLevel="0" collapsed="false">
      <c r="B15" s="24" t="s">
        <v>91</v>
      </c>
      <c r="C15" s="40" t="n">
        <f aca="false">C11</f>
        <v>20</v>
      </c>
      <c r="D15" s="40" t="n">
        <f aca="false">C10</f>
        <v>10</v>
      </c>
    </row>
    <row r="16" customFormat="false" ht="18" hidden="false" customHeight="false" outlineLevel="0" collapsed="false">
      <c r="B16" s="28" t="s">
        <v>92</v>
      </c>
      <c r="C16" s="29" t="n">
        <f aca="false">C14/C15</f>
        <v>90000</v>
      </c>
      <c r="D16" s="29" t="n">
        <f aca="false">D14/D15</f>
        <v>100000</v>
      </c>
    </row>
    <row r="17" customFormat="false" ht="18" hidden="false" customHeight="false" outlineLevel="0" collapsed="false"/>
    <row r="18" customFormat="false" ht="18" hidden="false" customHeight="false" outlineLevel="0" collapsed="false">
      <c r="B18" s="35" t="s">
        <v>93</v>
      </c>
      <c r="C18" s="29" t="n">
        <f aca="false">D16-C16</f>
        <v>10000</v>
      </c>
    </row>
    <row r="19" customFormat="false" ht="18" hidden="false" customHeight="false" outlineLevel="0" collapsed="false"/>
    <row r="20" customFormat="false" ht="18" hidden="false" customHeight="true" outlineLevel="0" collapsed="false">
      <c r="B20" s="34" t="s">
        <v>94</v>
      </c>
      <c r="C20" s="34"/>
      <c r="D20" s="34"/>
    </row>
    <row r="21" customFormat="false" ht="18" hidden="false" customHeight="false" outlineLevel="0" collapsed="false">
      <c r="B21" s="34"/>
      <c r="C21" s="34"/>
      <c r="D21" s="34"/>
    </row>
    <row r="22" customFormat="false" ht="18" hidden="false" customHeight="false" outlineLevel="0" collapsed="false">
      <c r="B22" s="34"/>
      <c r="C22" s="34"/>
      <c r="D22" s="34"/>
    </row>
    <row r="23" customFormat="false" ht="18" hidden="false" customHeight="false" outlineLevel="0" collapsed="false">
      <c r="B23" s="34"/>
      <c r="C23" s="34"/>
      <c r="D23" s="34"/>
    </row>
  </sheetData>
  <mergeCells count="3">
    <mergeCell ref="B2:D3"/>
    <mergeCell ref="B4:D4"/>
    <mergeCell ref="B20:D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2026-10-26T07:26:44Z</dcterms:created>
  <dc:creator>openpyxl</dc:creator>
  <dc:description/>
  <dc:language>en-US</dc:language>
  <cp:lastModifiedBy/>
  <dcterms:modified xsi:type="dcterms:W3CDTF">2026-10-26T12:26:47Z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