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Depreciation methods" sheetId="2" state="visible" r:id="rId4"/>
    <sheet name="Components" sheetId="3" state="visible" r:id="rId5"/>
    <sheet name="Revaluation" sheetId="4" state="visible" r:id="rId6"/>
    <sheet name="Decommissioning"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<sst xmlns="http://schemas.openxmlformats.org/spreadsheetml/2006/main" count="95" uniqueCount="90">
  <si>
    <t xml:space="preserve">Depreciation and revaluation schedule</t>
  </si>
  <si>
    <t xml:space="preserve">IAS 16: depreciation methods, components, the revaluation model and decommissioning</t>
  </si>
  <si>
    <t xml:space="preserve">HOW IT WORKS</t>
  </si>
  <si>
    <t xml:space="preserve">Compare methods</t>
  </si>
  <si>
    <t xml:space="preserve">Revalue</t>
  </si>
  <si>
    <t xml:space="preserve">Add decommissioning</t>
  </si>
  <si>
    <t xml:space="preserve">Straight-line, reducing balance, units</t>
  </si>
  <si>
    <t xml:space="preserve">Surplus, new depreciation, transfers</t>
  </si>
  <si>
    <t xml:space="preserve">Present value and unwinding</t>
  </si>
  <si>
    <t xml:space="preserve">LIVE RESULTS</t>
  </si>
  <si>
    <t xml:space="preserve">Straight-line, year 1</t>
  </si>
  <si>
    <t xml:space="preserve">Revaluation surplus</t>
  </si>
  <si>
    <t xml:space="preserve">Decommissioning provision</t>
  </si>
  <si>
    <t xml:space="preserve">Checks</t>
  </si>
  <si>
    <t xml:space="preserve">COLOUR KEY</t>
  </si>
  <si>
    <t xml:space="preserve">You type here</t>
  </si>
  <si>
    <t xml:space="preserve">Calculated for you</t>
  </si>
  <si>
    <t xml:space="preserve">✓ Check passed</t>
  </si>
  <si>
    <t xml:space="preserve">✗ Needs attention</t>
  </si>
  <si>
    <t xml:space="preserve">JUMP TO</t>
  </si>
  <si>
    <t xml:space="preserve">Depreciation methods  ›</t>
  </si>
  <si>
    <t xml:space="preserve">Components  ›</t>
  </si>
  <si>
    <t xml:space="preserve">Revaluation  ›</t>
  </si>
  <si>
    <t xml:space="preserve">Decommissioning  ›</t>
  </si>
  <si>
    <t xml:space="preserve">Example: Northline Telecom, a fictional company, in CU million. Replace the figures with your own. General information, not advice. taxbakers.com/ifrs-18</t>
  </si>
  <si>
    <t xml:space="preserve">Depreciation methods</t>
  </si>
  <si>
    <t xml:space="preserve">One asset, three methods: straight-line, reducing balance and units of production. CU.</t>
  </si>
  <si>
    <t xml:space="preserve">Cost</t>
  </si>
  <si>
    <t xml:space="preserve">Reducing balance rate</t>
  </si>
  <si>
    <t xml:space="preserve">Residual value</t>
  </si>
  <si>
    <t xml:space="preserve">The rate that brings cost down to residual value over the useful life. Enter units used each year in the yellow column.</t>
  </si>
  <si>
    <t xml:space="preserve">Useful life (years, up to 10)</t>
  </si>
  <si>
    <t xml:space="preserve">Total expected units (e.g. km)</t>
  </si>
  <si>
    <t xml:space="preserve">Year</t>
  </si>
  <si>
    <t xml:space="preserve">Units used</t>
  </si>
  <si>
    <t xml:space="preserve">Straight-line</t>
  </si>
  <si>
    <t xml:space="preserve">Reducing balance</t>
  </si>
  <si>
    <t xml:space="preserve">Units of production</t>
  </si>
  <si>
    <t xml:space="preserve">SL carrying amount</t>
  </si>
  <si>
    <t xml:space="preserve">RB carrying amount</t>
  </si>
  <si>
    <t xml:space="preserve">UoP carrying amount</t>
  </si>
  <si>
    <t xml:space="preserve">Totals</t>
  </si>
  <si>
    <t xml:space="preserve">Each method depreciates cost less residual value</t>
  </si>
  <si>
    <t xml:space="preserve">Components</t>
  </si>
  <si>
    <t xml:space="preserve">Significant parts with different useful lives are depreciated separately (IAS 16.43). CU million.</t>
  </si>
  <si>
    <t xml:space="preserve">Component</t>
  </si>
  <si>
    <t xml:space="preserve">Useful life (years)</t>
  </si>
  <si>
    <t xml:space="preserve">Annual depreciation</t>
  </si>
  <si>
    <t xml:space="preserve">Airframe</t>
  </si>
  <si>
    <t xml:space="preserve">Engines</t>
  </si>
  <si>
    <t xml:space="preserve">Cabin interior</t>
  </si>
  <si>
    <t xml:space="preserve">Heavy maintenance check</t>
  </si>
  <si>
    <t xml:space="preserve">Total</t>
  </si>
  <si>
    <t xml:space="preserve">Depreciation if the whole asset used the longest life</t>
  </si>
  <si>
    <t xml:space="preserve">Extra depreciation from componentisation</t>
  </si>
  <si>
    <t xml:space="preserve">Revaluation</t>
  </si>
  <si>
    <t xml:space="preserve">The revaluation model: revalue to fair value, depreciate the new amount, and transfer the surplus as the asset is used. CU.</t>
  </si>
  <si>
    <t xml:space="preserve">INPUTS</t>
  </si>
  <si>
    <t xml:space="preserve">RESULTS</t>
  </si>
  <si>
    <t xml:space="preserve">Carrying amount before revaluation</t>
  </si>
  <si>
    <t xml:space="preserve">Revaluation surplus (OCI)</t>
  </si>
  <si>
    <t xml:space="preserve">Revalued at the end of year</t>
  </si>
  <si>
    <t xml:space="preserve">Loss to profit or loss (if fair value is lower)</t>
  </si>
  <si>
    <t xml:space="preserve">Fair value at revaluation</t>
  </si>
  <si>
    <t xml:space="preserve">New annual depreciation</t>
  </si>
  <si>
    <t xml:space="preserve">Transfer surplus to retained earnings as used?</t>
  </si>
  <si>
    <t xml:space="preserve">Yes</t>
  </si>
  <si>
    <t xml:space="preserve">Depreciation on original cost</t>
  </si>
  <si>
    <t xml:space="preserve">Annual transfer of surplus to retained earnings</t>
  </si>
  <si>
    <t xml:space="preserve">JOURNAL ENTRY ON REVALUATION (elimination method)</t>
  </si>
  <si>
    <t xml:space="preserve">Debit / Credit</t>
  </si>
  <si>
    <t xml:space="preserve">Accumulated depreciation</t>
  </si>
  <si>
    <t xml:space="preserve">   Property (eliminate accumulated depreciation)</t>
  </si>
  <si>
    <t xml:space="preserve">Property (up to fair value)</t>
  </si>
  <si>
    <t xml:space="preserve">   Revaluation surplus (OCI)</t>
  </si>
  <si>
    <t xml:space="preserve">Increases go to OCI and the revaluation surplus unless they reverse a decrease previously recognised in profit; decreases go to profit unless they reverse a surplus (IAS 16.39-40). The surplus may be transferred to retained earnings as the asset is used, equal to the difference between depreciation on the revalued amount and on cost (IAS 16.41). Deferred tax on the surplus goes to OCI.</t>
  </si>
  <si>
    <t xml:space="preserve">Decommissioning</t>
  </si>
  <si>
    <t xml:space="preserve">A dismantling obligation is added to the asset's cost at present value, then unwinds as a finance cost (IAS 16.16(c), IAS 37). CU.</t>
  </si>
  <si>
    <t xml:space="preserve">Asset cost before decommissioning</t>
  </si>
  <si>
    <t xml:space="preserve">Expected decommissioning cost (at the end)</t>
  </si>
  <si>
    <t xml:space="preserve">Years until decommissioning</t>
  </si>
  <si>
    <t xml:space="preserve">Discount rate</t>
  </si>
  <si>
    <t xml:space="preserve">Provision at the start (present value)</t>
  </si>
  <si>
    <t xml:space="preserve">Asset cost including decommissioning</t>
  </si>
  <si>
    <t xml:space="preserve">Opening provision</t>
  </si>
  <si>
    <t xml:space="preserve">Unwinding (finance cost)</t>
  </si>
  <si>
    <t xml:space="preserve">Closing provision</t>
  </si>
  <si>
    <t xml:space="preserve">Depreciation</t>
  </si>
  <si>
    <t xml:space="preserve">Total expense</t>
  </si>
  <si>
    <t xml:space="preserve">Provision reaches the expected cost at the end</t>
  </si>
</sst>
</file>

<file path=xl/styles.xml><?xml version="1.0" encoding="utf-8"?>
<styleSheet xmlns="http://schemas.openxmlformats.org/spreadsheetml/2006/main">
  <numFmts count="8">
    <numFmt numFmtId="164" formatCode="General"/>
    <numFmt numFmtId="165" formatCode="#,##0"/>
    <numFmt numFmtId="166" formatCode="#,##0;\(#,##0\);;"/>
    <numFmt numFmtId="167" formatCode="0.00%"/>
    <numFmt numFmtId="168" formatCode="0"/>
    <numFmt numFmtId="169" formatCode="#,##0.0;\(#,##0.0\);;"/>
    <numFmt numFmtId="170" formatCode="#,##0.000"/>
    <numFmt numFmtId="171" formatCode="0.0%;\(0.0%\);;"/>
  </numFmts>
  <fonts count="27">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6"/>
      <color rgb="FFFFFFFF"/>
      <name val="Arial"/>
      <family val="0"/>
      <charset val="1"/>
    </font>
    <font>
      <sz val="10"/>
      <color rgb="FFCFE0E3"/>
      <name val="Arial"/>
      <family val="0"/>
      <charset val="1"/>
    </font>
    <font>
      <sz val="10"/>
      <color rgb="FF0000FF"/>
      <name val="Arial"/>
      <family val="0"/>
      <charset val="1"/>
    </font>
    <font>
      <b val="true"/>
      <sz val="10"/>
      <color rgb="FFFFFFFF"/>
      <name val="Arial"/>
      <family val="0"/>
      <charset val="1"/>
    </font>
    <font>
      <sz val="10"/>
      <name val="Arial"/>
      <family val="0"/>
      <charset val="1"/>
    </font>
    <font>
      <sz val="10"/>
      <color rgb="FF6B7A80"/>
      <name val="Arial"/>
      <family val="0"/>
      <charset val="1"/>
    </font>
    <font>
      <b val="true"/>
      <sz val="18"/>
      <color rgb="FF000000"/>
      <name val="Calibri"/>
      <family val="2"/>
    </font>
    <font>
      <sz val="10"/>
      <color rgb="FF000000"/>
      <name val="Calibri"/>
      <family val="2"/>
    </font>
    <font>
      <sz val="10"/>
      <color rgb="FF0E3D4A"/>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18" fillId="2" borderId="0" xfId="0" applyFont="true" applyBorder="true" applyAlignment="true" applyProtection="false">
      <alignment horizontal="left" vertical="center" textRotation="0" wrapText="true" indent="1" shrinkToFit="false"/>
      <protection locked="true" hidden="false"/>
    </xf>
    <xf numFmtId="164" fontId="19" fillId="2" borderId="0" xfId="0" applyFont="true" applyBorder="true" applyAlignment="true" applyProtection="false">
      <alignment horizontal="left" vertical="center" textRotation="0" wrapText="true" indent="1" shrinkToFit="false"/>
      <protection locked="true" hidden="false"/>
    </xf>
    <xf numFmtId="164" fontId="13" fillId="0" borderId="0" xfId="0" applyFont="true" applyBorder="true" applyAlignment="true" applyProtection="false">
      <alignment horizontal="left" vertical="center" textRotation="0" wrapText="true" indent="1" shrinkToFit="false"/>
      <protection locked="true" hidden="false"/>
    </xf>
    <xf numFmtId="166" fontId="20" fillId="6" borderId="8" xfId="0" applyFont="true" applyBorder="true" applyAlignment="false" applyProtection="false">
      <alignment horizontal="general" vertical="bottom" textRotation="0" wrapText="false" indent="0" shrinkToFit="false"/>
      <protection locked="true" hidden="false"/>
    </xf>
    <xf numFmtId="167" fontId="11" fillId="0" borderId="8"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8" fontId="20" fillId="6" borderId="8" xfId="0" applyFont="true" applyBorder="true" applyAlignment="false" applyProtection="false">
      <alignment horizontal="general" vertical="bottom" textRotation="0" wrapText="false" indent="0" shrinkToFit="false"/>
      <protection locked="true" hidden="false"/>
    </xf>
    <xf numFmtId="164" fontId="21" fillId="2" borderId="0" xfId="0" applyFont="true" applyBorder="false" applyAlignment="true" applyProtection="false">
      <alignment horizontal="left" vertical="center" textRotation="0" wrapText="true" indent="1" shrinkToFit="false"/>
      <protection locked="true" hidden="false"/>
    </xf>
    <xf numFmtId="164" fontId="21" fillId="2" borderId="0" xfId="0" applyFont="true" applyBorder="false" applyAlignment="true" applyProtection="false">
      <alignment horizontal="center" vertical="center" textRotation="0" wrapText="true" indent="0" shrinkToFit="false"/>
      <protection locked="true" hidden="false"/>
    </xf>
    <xf numFmtId="164" fontId="13" fillId="0" borderId="8" xfId="0" applyFont="true" applyBorder="true" applyAlignment="true" applyProtection="false">
      <alignment horizontal="center" vertical="bottom" textRotation="0" wrapText="false" indent="0" shrinkToFit="false"/>
      <protection locked="true" hidden="false"/>
    </xf>
    <xf numFmtId="166" fontId="22" fillId="0" borderId="8" xfId="0" applyFont="true" applyBorder="true" applyAlignment="false" applyProtection="false">
      <alignment horizontal="general" vertical="bottom" textRotation="0" wrapText="false" indent="0" shrinkToFit="false"/>
      <protection locked="true" hidden="false"/>
    </xf>
    <xf numFmtId="166" fontId="11" fillId="0" borderId="8" xfId="0" applyFont="true" applyBorder="true" applyAlignment="false" applyProtection="false">
      <alignment horizontal="general" vertical="bottom" textRotation="0" wrapText="false" indent="0" shrinkToFit="false"/>
      <protection locked="true" hidden="false"/>
    </xf>
    <xf numFmtId="166" fontId="21" fillId="2"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true" applyAlignment="true" applyProtection="false">
      <alignment horizontal="left" vertical="center" textRotation="0" wrapText="true" indent="1"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xf numFmtId="164" fontId="20" fillId="6" borderId="8" xfId="0" applyFont="true" applyBorder="true" applyAlignment="false" applyProtection="false">
      <alignment horizontal="general" vertical="bottom" textRotation="0" wrapText="false" indent="0" shrinkToFit="false"/>
      <protection locked="true" hidden="false"/>
    </xf>
    <xf numFmtId="169" fontId="20" fillId="6" borderId="8" xfId="0" applyFont="true" applyBorder="true" applyAlignment="false" applyProtection="false">
      <alignment horizontal="general" vertical="bottom" textRotation="0" wrapText="false" indent="0" shrinkToFit="false"/>
      <protection locked="true" hidden="false"/>
    </xf>
    <xf numFmtId="168" fontId="20" fillId="6" borderId="8" xfId="0" applyFont="true" applyBorder="true" applyAlignment="true" applyProtection="false">
      <alignment horizontal="center" vertical="bottom" textRotation="0" wrapText="false" indent="0" shrinkToFit="false"/>
      <protection locked="true" hidden="false"/>
    </xf>
    <xf numFmtId="170" fontId="11" fillId="0" borderId="8" xfId="0" applyFont="true" applyBorder="true" applyAlignment="false" applyProtection="false">
      <alignment horizontal="general" vertical="bottom" textRotation="0" wrapText="false" indent="0" shrinkToFit="false"/>
      <protection locked="true" hidden="false"/>
    </xf>
    <xf numFmtId="169" fontId="21" fillId="2" borderId="0" xfId="0" applyFont="true" applyBorder="false" applyAlignment="false" applyProtection="false">
      <alignment horizontal="general" vertical="bottom" textRotation="0" wrapText="false" indent="0" shrinkToFit="false"/>
      <protection locked="true" hidden="false"/>
    </xf>
    <xf numFmtId="170" fontId="21"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center" textRotation="0" wrapText="true" indent="1" shrinkToFit="false"/>
      <protection locked="true" hidden="false"/>
    </xf>
    <xf numFmtId="170" fontId="22" fillId="0" borderId="8"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center" textRotation="0" wrapText="true" indent="1" shrinkToFit="false"/>
      <protection locked="true" hidden="false"/>
    </xf>
    <xf numFmtId="166" fontId="20" fillId="6" borderId="8" xfId="0" applyFont="true" applyBorder="true" applyAlignment="true" applyProtection="false">
      <alignment horizontal="right" vertical="bottom" textRotation="0" wrapText="false" indent="0" shrinkToFit="false"/>
      <protection locked="true" hidden="false"/>
    </xf>
    <xf numFmtId="164" fontId="26" fillId="0" borderId="0" xfId="0" applyFont="true" applyBorder="false" applyAlignment="true" applyProtection="false">
      <alignment horizontal="left" vertical="center" textRotation="0" wrapText="true" indent="1" shrinkToFit="false"/>
      <protection locked="true" hidden="false"/>
    </xf>
    <xf numFmtId="168" fontId="20" fillId="6" borderId="8" xfId="0" applyFont="true" applyBorder="true" applyAlignment="true" applyProtection="false">
      <alignment horizontal="right" vertical="bottom" textRotation="0" wrapText="false" indent="0" shrinkToFit="false"/>
      <protection locked="true" hidden="false"/>
    </xf>
    <xf numFmtId="164" fontId="20" fillId="6" borderId="8" xfId="0" applyFont="true" applyBorder="true" applyAlignment="true" applyProtection="false">
      <alignment horizontal="right" vertical="bottom" textRotation="0" wrapText="false" indent="0" shrinkToFit="false"/>
      <protection locked="true" hidden="false"/>
    </xf>
    <xf numFmtId="164" fontId="22" fillId="0" borderId="0" xfId="0" applyFont="true" applyBorder="true" applyAlignment="false" applyProtection="false">
      <alignment horizontal="general" vertical="bottom" textRotation="0" wrapText="false" indent="0" shrinkToFit="false"/>
      <protection locked="true" hidden="false"/>
    </xf>
    <xf numFmtId="171" fontId="20" fillId="6" borderId="8"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9FB3B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D5DBD8"/>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Carrying amount under each method</a:t>
            </a:r>
          </a:p>
        </c:rich>
      </c:tx>
      <c:overlay val="0"/>
      <c:spPr>
        <a:noFill/>
        <a:ln w="0">
          <a:noFill/>
        </a:ln>
      </c:spPr>
    </c:title>
    <c:autoTitleDeleted val="0"/>
    <c:plotArea>
      <c:lineChart>
        <c:grouping val="standard"/>
        <c:varyColors val="0"/>
        <c:ser>
          <c:idx val="0"/>
          <c:order val="0"/>
          <c:tx>
            <c:strRef>
              <c:f>'Depreciation methods'!G12</c:f>
              <c:strCache>
                <c:ptCount val="1"/>
                <c:pt idx="0">
                  <c:v>SL carrying amount</c:v>
                </c:pt>
              </c:strCache>
            </c:strRef>
          </c:tx>
          <c:spPr>
            <a:solidFill>
              <a:srgbClr val="0e3d4a"/>
            </a:solidFill>
            <a:ln w="28080">
              <a:solidFill>
                <a:srgbClr val="0e3d4a"/>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'Depreciation methods'!$B$13:$B$17</c:f>
              <c:strCache>
                <c:ptCount val="5"/>
                <c:pt idx="0">
                  <c:v>1</c:v>
                </c:pt>
                <c:pt idx="1">
                  <c:v>2</c:v>
                </c:pt>
                <c:pt idx="2">
                  <c:v>3</c:v>
                </c:pt>
                <c:pt idx="3">
                  <c:v>4</c:v>
                </c:pt>
                <c:pt idx="4">
                  <c:v>5</c:v>
                </c:pt>
              </c:strCache>
            </c:strRef>
          </c:cat>
          <c:val>
            <c:numRef>
              <c:f>'Depreciation methods'!$G$13:$G$17</c:f>
              <c:numCache>
                <c:formatCode>#,##0;\(#,##0\);;</c:formatCode>
                <c:ptCount val="5"/>
                <c:pt idx="0">
                  <c:v>32800</c:v>
                </c:pt>
                <c:pt idx="1">
                  <c:v>25600</c:v>
                </c:pt>
                <c:pt idx="2">
                  <c:v>18400</c:v>
                </c:pt>
                <c:pt idx="3">
                  <c:v>11200</c:v>
                </c:pt>
                <c:pt idx="4">
                  <c:v>4000</c:v>
                </c:pt>
              </c:numCache>
            </c:numRef>
          </c:val>
          <c:smooth val="0"/>
        </c:ser>
        <c:ser>
          <c:idx val="1"/>
          <c:order val="1"/>
          <c:tx>
            <c:strRef>
              <c:f>'Depreciation methods'!H12</c:f>
              <c:strCache>
                <c:ptCount val="1"/>
                <c:pt idx="0">
                  <c:v>RB carrying amount</c:v>
                </c:pt>
              </c:strCache>
            </c:strRef>
          </c:tx>
          <c:spPr>
            <a:solidFill>
              <a:srgbClr val="86bc25"/>
            </a:solidFill>
            <a:ln w="28080">
              <a:solidFill>
                <a:srgbClr val="86bc2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'Depreciation methods'!$B$13:$B$17</c:f>
              <c:strCache>
                <c:ptCount val="5"/>
                <c:pt idx="0">
                  <c:v>1</c:v>
                </c:pt>
                <c:pt idx="1">
                  <c:v>2</c:v>
                </c:pt>
                <c:pt idx="2">
                  <c:v>3</c:v>
                </c:pt>
                <c:pt idx="3">
                  <c:v>4</c:v>
                </c:pt>
                <c:pt idx="4">
                  <c:v>5</c:v>
                </c:pt>
              </c:strCache>
            </c:strRef>
          </c:cat>
          <c:val>
            <c:numRef>
              <c:f>'Depreciation methods'!$H$13:$H$17</c:f>
              <c:numCache>
                <c:formatCode>#,##0;\(#,##0\);;</c:formatCode>
                <c:ptCount val="5"/>
                <c:pt idx="0">
                  <c:v>25238.2937792077</c:v>
                </c:pt>
                <c:pt idx="1">
                  <c:v>15924.2868221399</c:v>
                </c:pt>
                <c:pt idx="2">
                  <c:v>10047.5457260383</c:v>
                </c:pt>
                <c:pt idx="3">
                  <c:v>6339.57276984445</c:v>
                </c:pt>
                <c:pt idx="4">
                  <c:v>4000</c:v>
                </c:pt>
              </c:numCache>
            </c:numRef>
          </c:val>
          <c:smooth val="0"/>
        </c:ser>
        <c:ser>
          <c:idx val="2"/>
          <c:order val="2"/>
          <c:tx>
            <c:strRef>
              <c:f>'Depreciation methods'!I12</c:f>
              <c:strCache>
                <c:ptCount val="1"/>
                <c:pt idx="0">
                  <c:v>UoP carrying amount</c:v>
                </c:pt>
              </c:strCache>
            </c:strRef>
          </c:tx>
          <c:spPr>
            <a:solidFill>
              <a:srgbClr val="9fb3b8"/>
            </a:solidFill>
            <a:ln w="28080">
              <a:solidFill>
                <a:srgbClr val="9fb3b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'Depreciation methods'!$B$13:$B$17</c:f>
              <c:strCache>
                <c:ptCount val="5"/>
                <c:pt idx="0">
                  <c:v>1</c:v>
                </c:pt>
                <c:pt idx="1">
                  <c:v>2</c:v>
                </c:pt>
                <c:pt idx="2">
                  <c:v>3</c:v>
                </c:pt>
                <c:pt idx="3">
                  <c:v>4</c:v>
                </c:pt>
                <c:pt idx="4">
                  <c:v>5</c:v>
                </c:pt>
              </c:strCache>
            </c:strRef>
          </c:cat>
          <c:val>
            <c:numRef>
              <c:f>'Depreciation methods'!$I$13:$I$17</c:f>
              <c:numCache>
                <c:formatCode>#,##0;\(#,##0\);;</c:formatCode>
                <c:ptCount val="5"/>
                <c:pt idx="0">
                  <c:v>31000</c:v>
                </c:pt>
                <c:pt idx="1">
                  <c:v>22900</c:v>
                </c:pt>
                <c:pt idx="2">
                  <c:v>15700</c:v>
                </c:pt>
                <c:pt idx="3">
                  <c:v>9400</c:v>
                </c:pt>
                <c:pt idx="4">
                  <c:v>4000</c:v>
                </c:pt>
              </c:numCache>
            </c:numRef>
          </c:val>
          <c:smooth val="0"/>
        </c:ser>
        <c:hiLowLines>
          <c:spPr>
            <a:ln w="0">
              <a:noFill/>
            </a:ln>
          </c:spPr>
        </c:hiLowLines>
        <c:marker val="0"/>
        <c:axId val="37298427"/>
        <c:axId val="84956513"/>
      </c:lineChart>
      <c:catAx>
        <c:axId val="3729842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4956513"/>
        <c:crosses val="autoZero"/>
        <c:auto val="1"/>
        <c:lblAlgn val="ctr"/>
        <c:lblOffset val="100"/>
        <c:noMultiLvlLbl val="0"/>
      </c:catAx>
      <c:valAx>
        <c:axId val="84956513"/>
        <c:scaling>
          <c:orientation val="minMax"/>
        </c:scaling>
        <c:delete val="0"/>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7298427"/>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10</xdr:row>
      <xdr:rowOff>154440</xdr:rowOff>
    </xdr:from>
    <xdr:to>
      <xdr:col>24</xdr:col>
      <xdr:colOff>78480</xdr:colOff>
      <xdr:row>22</xdr:row>
      <xdr:rowOff>90720</xdr:rowOff>
    </xdr:to>
    <xdr:graphicFrame>
      <xdr:nvGraphicFramePr>
        <xdr:cNvPr id="0" name="Chart 1"/>
        <xdr:cNvGraphicFramePr/>
      </xdr:nvGraphicFramePr>
      <xdr:xfrm>
        <a:off x="8893800" y="2390760"/>
        <a:ext cx="863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'Depreciation methods'!D13</f>
        <v>7200</v>
      </c>
      <c r="C15" s="10"/>
      <c r="D15" s="10"/>
      <c r="E15" s="10" t="n">
        <f aca="false">Revaluation!F9</f>
        <v>400000</v>
      </c>
      <c r="F15" s="10"/>
      <c r="G15" s="10"/>
      <c r="H15" s="10" t="n">
        <f aca="false">Decommissioning!E12</f>
        <v>31180.4726886084</v>
      </c>
      <c r="I15" s="10"/>
      <c r="J15" s="10"/>
      <c r="K15" s="11" t="str">
        <f aca="false">IF(AND(LEFT('Depreciation methods'!G24,1)="✓",LEFT(Decommissioning!E58,1)="✓"),"✓ All agree","✗ Check inputs")</f>
        <v>✓ All agree</v>
      </c>
      <c r="L15" s="11"/>
      <c r="M15" s="11"/>
    </row>
    <row r="16" customFormat="false" ht="21.75" hidden="false" customHeight="true" outlineLevel="0" collapsed="false">
      <c r="B16" s="10"/>
      <c r="C16" s="10"/>
      <c r="D16" s="10"/>
      <c r="E16" s="10"/>
      <c r="F16" s="10"/>
      <c r="G16" s="10"/>
      <c r="H16" s="10"/>
      <c r="I16" s="10"/>
      <c r="J16" s="10"/>
      <c r="K16" s="11"/>
      <c r="L16" s="11"/>
      <c r="M16" s="11"/>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c r="K22" s="16" t="s">
        <v>23</v>
      </c>
      <c r="L22" s="16"/>
      <c r="M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24</v>
      </c>
      <c r="C41" s="17"/>
      <c r="D41" s="17"/>
      <c r="E41" s="17"/>
      <c r="F41" s="17"/>
      <c r="G41" s="17"/>
      <c r="H41" s="17"/>
      <c r="I41" s="17"/>
      <c r="J41" s="17"/>
      <c r="K41" s="17"/>
      <c r="L41" s="17"/>
      <c r="M41" s="17"/>
    </row>
  </sheetData>
  <mergeCells count="32">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K22:M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Depreciation methods'!B2" display="Depreciation methods  ›"/>
    <hyperlink ref="E22" location="'Components'!B2" display="Components  ›"/>
    <hyperlink ref="H22" location="'Revaluation'!B2" display="Revaluation  ›"/>
    <hyperlink ref="K22" location="'Decommissioning'!B2" display="Decommissioning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I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10"/>
    <col collapsed="false" customWidth="true" hidden="false" outlineLevel="0" max="9" min="3" style="0" width="15"/>
  </cols>
  <sheetData>
    <row r="1" customFormat="false" ht="18" hidden="false" customHeight="false" outlineLevel="0" collapsed="false"/>
    <row r="2" customFormat="false" ht="19.5" hidden="false" customHeight="true" outlineLevel="0" collapsed="false">
      <c r="B2" s="18" t="s">
        <v>25</v>
      </c>
      <c r="C2" s="18"/>
      <c r="D2" s="18"/>
      <c r="E2" s="18"/>
      <c r="F2" s="18"/>
      <c r="G2" s="18"/>
      <c r="H2" s="18"/>
      <c r="I2" s="18"/>
    </row>
    <row r="3" customFormat="false" ht="19.5" hidden="false" customHeight="true" outlineLevel="0" collapsed="false">
      <c r="B3" s="18"/>
      <c r="C3" s="18"/>
      <c r="D3" s="18"/>
      <c r="E3" s="18"/>
      <c r="F3" s="18"/>
      <c r="G3" s="18"/>
      <c r="H3" s="18"/>
      <c r="I3" s="18"/>
    </row>
    <row r="4" customFormat="false" ht="19.5" hidden="false" customHeight="true" outlineLevel="0" collapsed="false">
      <c r="B4" s="19" t="s">
        <v>26</v>
      </c>
      <c r="C4" s="19"/>
      <c r="D4" s="19"/>
      <c r="E4" s="19"/>
      <c r="F4" s="19"/>
      <c r="G4" s="19"/>
      <c r="H4" s="19"/>
      <c r="I4" s="19"/>
    </row>
    <row r="5" customFormat="false" ht="3.75" hidden="false" customHeight="true" outlineLevel="0" collapsed="false">
      <c r="B5" s="4"/>
      <c r="C5" s="4"/>
      <c r="D5" s="4"/>
      <c r="E5" s="4"/>
      <c r="F5" s="4"/>
      <c r="G5" s="4"/>
      <c r="H5" s="4"/>
      <c r="I5" s="4"/>
    </row>
    <row r="6" customFormat="false" ht="18" hidden="false" customHeight="false" outlineLevel="0" collapsed="false"/>
    <row r="7" customFormat="false" ht="18" hidden="false" customHeight="true" outlineLevel="0" collapsed="false">
      <c r="B7" s="20" t="s">
        <v>27</v>
      </c>
      <c r="C7" s="20"/>
      <c r="D7" s="21" t="n">
        <v>40000</v>
      </c>
      <c r="F7" s="20" t="s">
        <v>28</v>
      </c>
      <c r="G7" s="20"/>
      <c r="H7" s="22" t="n">
        <f aca="false">IF(D7=0,0,1-(MAX(D8,1)/D7)^(1/D9))</f>
        <v>0.369042655519807</v>
      </c>
    </row>
    <row r="8" customFormat="false" ht="18" hidden="false" customHeight="true" outlineLevel="0" collapsed="false">
      <c r="B8" s="20" t="s">
        <v>29</v>
      </c>
      <c r="C8" s="20"/>
      <c r="D8" s="21" t="n">
        <v>4000</v>
      </c>
      <c r="F8" s="23" t="s">
        <v>30</v>
      </c>
      <c r="G8" s="23"/>
      <c r="H8" s="23"/>
      <c r="I8" s="23"/>
    </row>
    <row r="9" customFormat="false" ht="18" hidden="false" customHeight="true" outlineLevel="0" collapsed="false">
      <c r="B9" s="20" t="s">
        <v>31</v>
      </c>
      <c r="C9" s="20"/>
      <c r="D9" s="24" t="n">
        <v>5</v>
      </c>
      <c r="F9" s="23"/>
      <c r="G9" s="23"/>
      <c r="H9" s="23"/>
      <c r="I9" s="23"/>
    </row>
    <row r="10" customFormat="false" ht="23.85" hidden="false" customHeight="true" outlineLevel="0" collapsed="false">
      <c r="B10" s="20" t="s">
        <v>32</v>
      </c>
      <c r="C10" s="20"/>
      <c r="D10" s="21" t="n">
        <v>200000</v>
      </c>
    </row>
    <row r="11" customFormat="false" ht="18" hidden="false" customHeight="false" outlineLevel="0" collapsed="false"/>
    <row r="12" customFormat="false" ht="33.75" hidden="false" customHeight="true" outlineLevel="0" collapsed="false">
      <c r="B12" s="25" t="s">
        <v>33</v>
      </c>
      <c r="C12" s="26" t="s">
        <v>34</v>
      </c>
      <c r="D12" s="26" t="s">
        <v>35</v>
      </c>
      <c r="E12" s="26" t="s">
        <v>36</v>
      </c>
      <c r="F12" s="26" t="s">
        <v>37</v>
      </c>
      <c r="G12" s="26" t="s">
        <v>38</v>
      </c>
      <c r="H12" s="26" t="s">
        <v>39</v>
      </c>
      <c r="I12" s="26" t="s">
        <v>40</v>
      </c>
    </row>
    <row r="13" customFormat="false" ht="18" hidden="false" customHeight="false" outlineLevel="0" collapsed="false">
      <c r="B13" s="27" t="n">
        <v>1</v>
      </c>
      <c r="C13" s="21" t="n">
        <v>50000</v>
      </c>
      <c r="D13" s="28" t="n">
        <f aca="false">IF(B13&lt;=$D$9,($D$7-$D$8)/$D$9,0)</f>
        <v>7200</v>
      </c>
      <c r="E13" s="28" t="n">
        <f aca="false">IF(B13&lt;=$D$9,IF(B13=$D$9,$D$7-$D$8,$D$7*$H$7),0)</f>
        <v>14761.7062207923</v>
      </c>
      <c r="F13" s="28" t="n">
        <f aca="false">IF(B13&lt;=$D$9,MIN(C13*($D$7-$D$8)/$D$10,$D$7-$D$8),0)</f>
        <v>9000</v>
      </c>
      <c r="G13" s="29" t="n">
        <f aca="false">IF(B13&lt;=$D$9,$D$7-D13,0)</f>
        <v>32800</v>
      </c>
      <c r="H13" s="29" t="n">
        <f aca="false">IF(B13&lt;=$D$9,$D$7-E13,0)</f>
        <v>25238.2937792077</v>
      </c>
      <c r="I13" s="29" t="n">
        <f aca="false">IF(B13&lt;=$D$9,$D$7-F13,0)</f>
        <v>31000</v>
      </c>
    </row>
    <row r="14" customFormat="false" ht="18" hidden="false" customHeight="false" outlineLevel="0" collapsed="false">
      <c r="B14" s="27" t="n">
        <v>2</v>
      </c>
      <c r="C14" s="21" t="n">
        <v>45000</v>
      </c>
      <c r="D14" s="28" t="n">
        <f aca="false">IF(B14&lt;=$D$9,($D$7-$D$8)/$D$9,0)</f>
        <v>7200</v>
      </c>
      <c r="E14" s="28" t="n">
        <f aca="false">IF(B14&lt;=$D$9,IF(B14=$D$9,H13-$D$8,H13*$H$7),0)</f>
        <v>9314.00695706784</v>
      </c>
      <c r="F14" s="28" t="n">
        <f aca="false">IF(B14&lt;=$D$9,MIN(C14*($D$7-$D$8)/$D$10,I13-$D$8),0)</f>
        <v>8100</v>
      </c>
      <c r="G14" s="29" t="n">
        <f aca="false">IF(B14&lt;=$D$9,G13-D14,G13)</f>
        <v>25600</v>
      </c>
      <c r="H14" s="29" t="n">
        <f aca="false">IF(B14&lt;=$D$9,H13-E14,H13)</f>
        <v>15924.2868221399</v>
      </c>
      <c r="I14" s="29" t="n">
        <f aca="false">IF(B14&lt;=$D$9,I13-F14,I13)</f>
        <v>22900</v>
      </c>
    </row>
    <row r="15" customFormat="false" ht="18" hidden="false" customHeight="false" outlineLevel="0" collapsed="false">
      <c r="B15" s="27" t="n">
        <v>3</v>
      </c>
      <c r="C15" s="21" t="n">
        <v>40000</v>
      </c>
      <c r="D15" s="28" t="n">
        <f aca="false">IF(B15&lt;=$D$9,($D$7-$D$8)/$D$9,0)</f>
        <v>7200</v>
      </c>
      <c r="E15" s="28" t="n">
        <f aca="false">IF(B15&lt;=$D$9,IF(B15=$D$9,H14-$D$8,H14*$H$7),0)</f>
        <v>5876.74109610157</v>
      </c>
      <c r="F15" s="28" t="n">
        <f aca="false">IF(B15&lt;=$D$9,MIN(C15*($D$7-$D$8)/$D$10,I14-$D$8),0)</f>
        <v>7200</v>
      </c>
      <c r="G15" s="29" t="n">
        <f aca="false">IF(B15&lt;=$D$9,G14-D15,G14)</f>
        <v>18400</v>
      </c>
      <c r="H15" s="29" t="n">
        <f aca="false">IF(B15&lt;=$D$9,H14-E15,H14)</f>
        <v>10047.5457260383</v>
      </c>
      <c r="I15" s="29" t="n">
        <f aca="false">IF(B15&lt;=$D$9,I14-F15,I14)</f>
        <v>15700</v>
      </c>
    </row>
    <row r="16" customFormat="false" ht="18" hidden="false" customHeight="false" outlineLevel="0" collapsed="false">
      <c r="B16" s="27" t="n">
        <v>4</v>
      </c>
      <c r="C16" s="21" t="n">
        <v>35000</v>
      </c>
      <c r="D16" s="28" t="n">
        <f aca="false">IF(B16&lt;=$D$9,($D$7-$D$8)/$D$9,0)</f>
        <v>7200</v>
      </c>
      <c r="E16" s="28" t="n">
        <f aca="false">IF(B16&lt;=$D$9,IF(B16=$D$9,H15-$D$8,H15*$H$7),0)</f>
        <v>3707.97295619387</v>
      </c>
      <c r="F16" s="28" t="n">
        <f aca="false">IF(B16&lt;=$D$9,MIN(C16*($D$7-$D$8)/$D$10,I15-$D$8),0)</f>
        <v>6300</v>
      </c>
      <c r="G16" s="29" t="n">
        <f aca="false">IF(B16&lt;=$D$9,G15-D16,G15)</f>
        <v>11200</v>
      </c>
      <c r="H16" s="29" t="n">
        <f aca="false">IF(B16&lt;=$D$9,H15-E16,H15)</f>
        <v>6339.57276984445</v>
      </c>
      <c r="I16" s="29" t="n">
        <f aca="false">IF(B16&lt;=$D$9,I15-F16,I15)</f>
        <v>9400</v>
      </c>
    </row>
    <row r="17" customFormat="false" ht="18" hidden="false" customHeight="false" outlineLevel="0" collapsed="false">
      <c r="B17" s="27" t="n">
        <v>5</v>
      </c>
      <c r="C17" s="21" t="n">
        <v>30000</v>
      </c>
      <c r="D17" s="28" t="n">
        <f aca="false">IF(B17&lt;=$D$9,($D$7-$D$8)/$D$9,0)</f>
        <v>7200</v>
      </c>
      <c r="E17" s="28" t="n">
        <f aca="false">IF(B17&lt;=$D$9,IF(B17=$D$9,H16-$D$8,H16*$H$7),0)</f>
        <v>2339.57276984445</v>
      </c>
      <c r="F17" s="28" t="n">
        <f aca="false">IF(B17&lt;=$D$9,MIN(C17*($D$7-$D$8)/$D$10,I16-$D$8),0)</f>
        <v>5400</v>
      </c>
      <c r="G17" s="29" t="n">
        <f aca="false">IF(B17&lt;=$D$9,G16-D17,G16)</f>
        <v>4000</v>
      </c>
      <c r="H17" s="29" t="n">
        <f aca="false">IF(B17&lt;=$D$9,H16-E17,H16)</f>
        <v>4000</v>
      </c>
      <c r="I17" s="29" t="n">
        <f aca="false">IF(B17&lt;=$D$9,I16-F17,I16)</f>
        <v>4000</v>
      </c>
    </row>
    <row r="18" customFormat="false" ht="18" hidden="false" customHeight="false" outlineLevel="0" collapsed="false">
      <c r="B18" s="27" t="n">
        <v>6</v>
      </c>
      <c r="C18" s="21"/>
      <c r="D18" s="28" t="n">
        <f aca="false">IF(B18&lt;=$D$9,($D$7-$D$8)/$D$9,0)</f>
        <v>0</v>
      </c>
      <c r="E18" s="28" t="n">
        <f aca="false">IF(B18&lt;=$D$9,IF(B18=$D$9,H17-$D$8,H17*$H$7),0)</f>
        <v>0</v>
      </c>
      <c r="F18" s="28" t="n">
        <f aca="false">IF(B18&lt;=$D$9,MIN(C18*($D$7-$D$8)/$D$10,I17-$D$8),0)</f>
        <v>0</v>
      </c>
      <c r="G18" s="29" t="n">
        <f aca="false">IF(B18&lt;=$D$9,G17-D18,G17)</f>
        <v>4000</v>
      </c>
      <c r="H18" s="29" t="n">
        <f aca="false">IF(B18&lt;=$D$9,H17-E18,H17)</f>
        <v>4000</v>
      </c>
      <c r="I18" s="29" t="n">
        <f aca="false">IF(B18&lt;=$D$9,I17-F18,I17)</f>
        <v>4000</v>
      </c>
    </row>
    <row r="19" customFormat="false" ht="18" hidden="false" customHeight="false" outlineLevel="0" collapsed="false">
      <c r="B19" s="27" t="n">
        <v>7</v>
      </c>
      <c r="C19" s="21"/>
      <c r="D19" s="28" t="n">
        <f aca="false">IF(B19&lt;=$D$9,($D$7-$D$8)/$D$9,0)</f>
        <v>0</v>
      </c>
      <c r="E19" s="28" t="n">
        <f aca="false">IF(B19&lt;=$D$9,IF(B19=$D$9,H18-$D$8,H18*$H$7),0)</f>
        <v>0</v>
      </c>
      <c r="F19" s="28" t="n">
        <f aca="false">IF(B19&lt;=$D$9,MIN(C19*($D$7-$D$8)/$D$10,I18-$D$8),0)</f>
        <v>0</v>
      </c>
      <c r="G19" s="29" t="n">
        <f aca="false">IF(B19&lt;=$D$9,G18-D19,G18)</f>
        <v>4000</v>
      </c>
      <c r="H19" s="29" t="n">
        <f aca="false">IF(B19&lt;=$D$9,H18-E19,H18)</f>
        <v>4000</v>
      </c>
      <c r="I19" s="29" t="n">
        <f aca="false">IF(B19&lt;=$D$9,I18-F19,I18)</f>
        <v>4000</v>
      </c>
    </row>
    <row r="20" customFormat="false" ht="18" hidden="false" customHeight="false" outlineLevel="0" collapsed="false">
      <c r="B20" s="27" t="n">
        <v>8</v>
      </c>
      <c r="C20" s="21"/>
      <c r="D20" s="28" t="n">
        <f aca="false">IF(B20&lt;=$D$9,($D$7-$D$8)/$D$9,0)</f>
        <v>0</v>
      </c>
      <c r="E20" s="28" t="n">
        <f aca="false">IF(B20&lt;=$D$9,IF(B20=$D$9,H19-$D$8,H19*$H$7),0)</f>
        <v>0</v>
      </c>
      <c r="F20" s="28" t="n">
        <f aca="false">IF(B20&lt;=$D$9,MIN(C20*($D$7-$D$8)/$D$10,I19-$D$8),0)</f>
        <v>0</v>
      </c>
      <c r="G20" s="29" t="n">
        <f aca="false">IF(B20&lt;=$D$9,G19-D20,G19)</f>
        <v>4000</v>
      </c>
      <c r="H20" s="29" t="n">
        <f aca="false">IF(B20&lt;=$D$9,H19-E20,H19)</f>
        <v>4000</v>
      </c>
      <c r="I20" s="29" t="n">
        <f aca="false">IF(B20&lt;=$D$9,I19-F20,I19)</f>
        <v>4000</v>
      </c>
    </row>
    <row r="21" customFormat="false" ht="18" hidden="false" customHeight="false" outlineLevel="0" collapsed="false">
      <c r="B21" s="27" t="n">
        <v>9</v>
      </c>
      <c r="C21" s="21"/>
      <c r="D21" s="28" t="n">
        <f aca="false">IF(B21&lt;=$D$9,($D$7-$D$8)/$D$9,0)</f>
        <v>0</v>
      </c>
      <c r="E21" s="28" t="n">
        <f aca="false">IF(B21&lt;=$D$9,IF(B21=$D$9,H20-$D$8,H20*$H$7),0)</f>
        <v>0</v>
      </c>
      <c r="F21" s="28" t="n">
        <f aca="false">IF(B21&lt;=$D$9,MIN(C21*($D$7-$D$8)/$D$10,I20-$D$8),0)</f>
        <v>0</v>
      </c>
      <c r="G21" s="29" t="n">
        <f aca="false">IF(B21&lt;=$D$9,G20-D21,G20)</f>
        <v>4000</v>
      </c>
      <c r="H21" s="29" t="n">
        <f aca="false">IF(B21&lt;=$D$9,H20-E21,H20)</f>
        <v>4000</v>
      </c>
      <c r="I21" s="29" t="n">
        <f aca="false">IF(B21&lt;=$D$9,I20-F21,I20)</f>
        <v>4000</v>
      </c>
    </row>
    <row r="22" customFormat="false" ht="18" hidden="false" customHeight="false" outlineLevel="0" collapsed="false">
      <c r="B22" s="27" t="n">
        <v>10</v>
      </c>
      <c r="C22" s="21"/>
      <c r="D22" s="28" t="n">
        <f aca="false">IF(B22&lt;=$D$9,($D$7-$D$8)/$D$9,0)</f>
        <v>0</v>
      </c>
      <c r="E22" s="28" t="n">
        <f aca="false">IF(B22&lt;=$D$9,IF(B22=$D$9,H21-$D$8,H21*$H$7),0)</f>
        <v>0</v>
      </c>
      <c r="F22" s="28" t="n">
        <f aca="false">IF(B22&lt;=$D$9,MIN(C22*($D$7-$D$8)/$D$10,I21-$D$8),0)</f>
        <v>0</v>
      </c>
      <c r="G22" s="29" t="n">
        <f aca="false">IF(B22&lt;=$D$9,G21-D22,G21)</f>
        <v>4000</v>
      </c>
      <c r="H22" s="29" t="n">
        <f aca="false">IF(B22&lt;=$D$9,H21-E22,H21)</f>
        <v>4000</v>
      </c>
      <c r="I22" s="29" t="n">
        <f aca="false">IF(B22&lt;=$D$9,I21-F22,I21)</f>
        <v>4000</v>
      </c>
    </row>
    <row r="23" customFormat="false" ht="18" hidden="false" customHeight="false" outlineLevel="0" collapsed="false">
      <c r="B23" s="25" t="s">
        <v>41</v>
      </c>
      <c r="C23" s="30" t="n">
        <f aca="false">SUM(C13:C22)</f>
        <v>200000</v>
      </c>
      <c r="D23" s="30" t="n">
        <f aca="false">SUM(D13:D22)</f>
        <v>36000</v>
      </c>
      <c r="E23" s="30" t="n">
        <f aca="false">SUM(E13:E22)</f>
        <v>36000</v>
      </c>
      <c r="F23" s="30" t="n">
        <f aca="false">SUM(F13:F22)</f>
        <v>36000</v>
      </c>
      <c r="G23" s="3"/>
      <c r="H23" s="3"/>
      <c r="I23" s="3"/>
    </row>
    <row r="24" customFormat="false" ht="18" hidden="false" customHeight="true" outlineLevel="0" collapsed="false">
      <c r="B24" s="31" t="s">
        <v>42</v>
      </c>
      <c r="C24" s="31"/>
      <c r="D24" s="31"/>
      <c r="E24" s="31"/>
      <c r="F24" s="31"/>
      <c r="G24" s="32" t="str">
        <f aca="false">IF(AND(ABS(D23-(D7-D8))&lt;1,ABS(E23-(D7-D8))&lt;1),"✓ Yes","✗ Check life or units")</f>
        <v>✓ Yes</v>
      </c>
      <c r="H24" s="32"/>
    </row>
  </sheetData>
  <mergeCells count="10">
    <mergeCell ref="B2:I3"/>
    <mergeCell ref="B4:I4"/>
    <mergeCell ref="B7:C7"/>
    <mergeCell ref="F7:G7"/>
    <mergeCell ref="B8:C8"/>
    <mergeCell ref="F8:I9"/>
    <mergeCell ref="B9:C9"/>
    <mergeCell ref="B10:C10"/>
    <mergeCell ref="B24:F24"/>
    <mergeCell ref="G24:H24"/>
  </mergeCells>
  <conditionalFormatting sqref="G24">
    <cfRule type="expression" priority="2" aboveAverage="0" equalAverage="0" bottom="0" percent="0" rank="0" text="" dxfId="0">
      <formula>LEFT(G24,1)="✓"</formula>
    </cfRule>
    <cfRule type="expression" priority="3" aboveAverage="0" equalAverage="0" bottom="0" percent="0" rank="0" text="" dxfId="1">
      <formula>LEFT(G24,1)&lt;&gt;"✓"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3" min="3" style="0" width="16"/>
    <col collapsed="false" customWidth="true" hidden="false" outlineLevel="0" max="4" min="4" style="0" width="14"/>
    <col collapsed="false" customWidth="true" hidden="false" outlineLevel="0" max="5" min="5" style="0" width="16"/>
  </cols>
  <sheetData>
    <row r="1" customFormat="false" ht="18" hidden="false" customHeight="false" outlineLevel="0" collapsed="false"/>
    <row r="2" customFormat="false" ht="19.5" hidden="false" customHeight="true" outlineLevel="0" collapsed="false">
      <c r="B2" s="18" t="s">
        <v>43</v>
      </c>
      <c r="C2" s="18"/>
      <c r="D2" s="18"/>
      <c r="E2" s="18"/>
    </row>
    <row r="3" customFormat="false" ht="19.5" hidden="false" customHeight="true" outlineLevel="0" collapsed="false">
      <c r="B3" s="18"/>
      <c r="C3" s="18"/>
      <c r="D3" s="18"/>
      <c r="E3" s="18"/>
    </row>
    <row r="4" customFormat="false" ht="19.5" hidden="false" customHeight="true" outlineLevel="0" collapsed="false">
      <c r="B4" s="19" t="s">
        <v>44</v>
      </c>
      <c r="C4" s="19"/>
      <c r="D4" s="19"/>
      <c r="E4" s="19"/>
    </row>
    <row r="5" customFormat="false" ht="3.75" hidden="false" customHeight="true" outlineLevel="0" collapsed="false">
      <c r="B5" s="4"/>
      <c r="C5" s="4"/>
      <c r="D5" s="4"/>
      <c r="E5" s="4"/>
    </row>
    <row r="6" customFormat="false" ht="18" hidden="false" customHeight="false" outlineLevel="0" collapsed="false"/>
    <row r="7" customFormat="false" ht="33.75" hidden="false" customHeight="true" outlineLevel="0" collapsed="false">
      <c r="B7" s="25" t="s">
        <v>45</v>
      </c>
      <c r="C7" s="26" t="s">
        <v>27</v>
      </c>
      <c r="D7" s="26" t="s">
        <v>46</v>
      </c>
      <c r="E7" s="26" t="s">
        <v>47</v>
      </c>
    </row>
    <row r="8" customFormat="false" ht="18" hidden="false" customHeight="false" outlineLevel="0" collapsed="false">
      <c r="B8" s="33" t="s">
        <v>48</v>
      </c>
      <c r="C8" s="34" t="n">
        <v>60</v>
      </c>
      <c r="D8" s="35" t="n">
        <v>25</v>
      </c>
      <c r="E8" s="36" t="n">
        <f aca="false">IF(OR(C8="",D8="",D8=0),0,C8/D8)</f>
        <v>2.4</v>
      </c>
    </row>
    <row r="9" customFormat="false" ht="18" hidden="false" customHeight="false" outlineLevel="0" collapsed="false">
      <c r="B9" s="33" t="s">
        <v>49</v>
      </c>
      <c r="C9" s="34" t="n">
        <v>25</v>
      </c>
      <c r="D9" s="35" t="n">
        <v>8</v>
      </c>
      <c r="E9" s="36" t="n">
        <f aca="false">IF(OR(C9="",D9="",D9=0),0,C9/D9)</f>
        <v>3.125</v>
      </c>
    </row>
    <row r="10" customFormat="false" ht="18" hidden="false" customHeight="false" outlineLevel="0" collapsed="false">
      <c r="B10" s="33" t="s">
        <v>50</v>
      </c>
      <c r="C10" s="34" t="n">
        <v>10</v>
      </c>
      <c r="D10" s="35" t="n">
        <v>10</v>
      </c>
      <c r="E10" s="36" t="n">
        <f aca="false">IF(OR(C10="",D10="",D10=0),0,C10/D10)</f>
        <v>1</v>
      </c>
    </row>
    <row r="11" customFormat="false" ht="18" hidden="false" customHeight="false" outlineLevel="0" collapsed="false">
      <c r="B11" s="33" t="s">
        <v>51</v>
      </c>
      <c r="C11" s="34" t="n">
        <v>5</v>
      </c>
      <c r="D11" s="35" t="n">
        <v>6</v>
      </c>
      <c r="E11" s="36" t="n">
        <f aca="false">IF(OR(C11="",D11="",D11=0),0,C11/D11)</f>
        <v>0.833333333333333</v>
      </c>
    </row>
    <row r="12" customFormat="false" ht="18" hidden="false" customHeight="false" outlineLevel="0" collapsed="false">
      <c r="B12" s="33"/>
      <c r="C12" s="34"/>
      <c r="D12" s="35"/>
      <c r="E12" s="36" t="n">
        <f aca="false">IF(OR(C12="",D12="",D12=0),0,C12/D12)</f>
        <v>0</v>
      </c>
    </row>
    <row r="13" customFormat="false" ht="18" hidden="false" customHeight="false" outlineLevel="0" collapsed="false">
      <c r="B13" s="33"/>
      <c r="C13" s="34"/>
      <c r="D13" s="35"/>
      <c r="E13" s="36" t="n">
        <f aca="false">IF(OR(C13="",D13="",D13=0),0,C13/D13)</f>
        <v>0</v>
      </c>
    </row>
    <row r="14" customFormat="false" ht="18" hidden="false" customHeight="false" outlineLevel="0" collapsed="false">
      <c r="B14" s="33"/>
      <c r="C14" s="34"/>
      <c r="D14" s="35"/>
      <c r="E14" s="36" t="n">
        <f aca="false">IF(OR(C14="",D14="",D14=0),0,C14/D14)</f>
        <v>0</v>
      </c>
    </row>
    <row r="15" customFormat="false" ht="18" hidden="false" customHeight="false" outlineLevel="0" collapsed="false">
      <c r="B15" s="33"/>
      <c r="C15" s="34"/>
      <c r="D15" s="35"/>
      <c r="E15" s="36" t="n">
        <f aca="false">IF(OR(C15="",D15="",D15=0),0,C15/D15)</f>
        <v>0</v>
      </c>
    </row>
    <row r="16" customFormat="false" ht="18" hidden="false" customHeight="false" outlineLevel="0" collapsed="false">
      <c r="B16" s="25" t="s">
        <v>52</v>
      </c>
      <c r="C16" s="37" t="n">
        <f aca="false">SUM(C8:C15)</f>
        <v>100</v>
      </c>
      <c r="D16" s="3"/>
      <c r="E16" s="38" t="n">
        <f aca="false">SUM(E8:E15)</f>
        <v>7.35833333333333</v>
      </c>
    </row>
    <row r="17" customFormat="false" ht="18" hidden="false" customHeight="false" outlineLevel="0" collapsed="false"/>
    <row r="18" customFormat="false" ht="23.85" hidden="false" customHeight="false" outlineLevel="0" collapsed="false">
      <c r="B18" s="39" t="s">
        <v>53</v>
      </c>
      <c r="E18" s="40" t="n">
        <f aca="false">IF(MAX(D8:D15)=0,0,C16/MAX(D8:D15))</f>
        <v>4</v>
      </c>
    </row>
    <row r="19" customFormat="false" ht="23.85" hidden="false" customHeight="false" outlineLevel="0" collapsed="false">
      <c r="B19" s="39" t="s">
        <v>54</v>
      </c>
      <c r="E19" s="36" t="n">
        <f aca="false">E16-E18</f>
        <v>3.35833333333333</v>
      </c>
    </row>
  </sheetData>
  <mergeCells count="2">
    <mergeCell ref="B2:E3"/>
    <mergeCell ref="B4:E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6"/>
    <col collapsed="false" customWidth="true" hidden="false" outlineLevel="0" max="3" min="3" style="0" width="16"/>
    <col collapsed="false" customWidth="true" hidden="false" outlineLevel="0" max="4" min="4" style="0" width="4"/>
    <col collapsed="false" customWidth="true" hidden="false" outlineLevel="0" max="5" min="5" style="0" width="46"/>
    <col collapsed="false" customWidth="true" hidden="false" outlineLevel="0" max="6" min="6" style="0" width="16"/>
  </cols>
  <sheetData>
    <row r="1" customFormat="false" ht="18" hidden="false" customHeight="false" outlineLevel="0" collapsed="false"/>
    <row r="2" customFormat="false" ht="19.5" hidden="false" customHeight="true" outlineLevel="0" collapsed="false">
      <c r="B2" s="18" t="s">
        <v>55</v>
      </c>
      <c r="C2" s="18"/>
      <c r="D2" s="18"/>
      <c r="E2" s="18"/>
      <c r="F2" s="18"/>
    </row>
    <row r="3" customFormat="false" ht="19.5" hidden="false" customHeight="true" outlineLevel="0" collapsed="false">
      <c r="B3" s="18"/>
      <c r="C3" s="18"/>
      <c r="D3" s="18"/>
      <c r="E3" s="18"/>
      <c r="F3" s="18"/>
    </row>
    <row r="4" customFormat="false" ht="19.5" hidden="false" customHeight="true" outlineLevel="0" collapsed="false">
      <c r="B4" s="19" t="s">
        <v>56</v>
      </c>
      <c r="C4" s="19"/>
      <c r="D4" s="19"/>
      <c r="E4" s="19"/>
      <c r="F4" s="19"/>
    </row>
    <row r="5" customFormat="false" ht="3.75" hidden="false" customHeight="true" outlineLevel="0" collapsed="false">
      <c r="B5" s="4"/>
      <c r="C5" s="4"/>
      <c r="D5" s="4"/>
      <c r="E5" s="4"/>
      <c r="F5" s="4"/>
    </row>
    <row r="6" customFormat="false" ht="18" hidden="false" customHeight="false" outlineLevel="0" collapsed="false"/>
    <row r="7" customFormat="false" ht="18" hidden="false" customHeight="false" outlineLevel="0" collapsed="false">
      <c r="B7" s="41" t="s">
        <v>57</v>
      </c>
      <c r="E7" s="41" t="s">
        <v>58</v>
      </c>
    </row>
    <row r="8" customFormat="false" ht="18" hidden="false" customHeight="false" outlineLevel="0" collapsed="false">
      <c r="B8" s="39" t="s">
        <v>27</v>
      </c>
      <c r="C8" s="42" t="n">
        <v>1000000</v>
      </c>
      <c r="E8" s="43" t="s">
        <v>59</v>
      </c>
      <c r="F8" s="28" t="n">
        <f aca="false">C8-C8/C9*C10</f>
        <v>800000</v>
      </c>
    </row>
    <row r="9" customFormat="false" ht="18" hidden="false" customHeight="false" outlineLevel="0" collapsed="false">
      <c r="B9" s="39" t="s">
        <v>46</v>
      </c>
      <c r="C9" s="44" t="n">
        <v>25</v>
      </c>
      <c r="E9" s="39" t="s">
        <v>60</v>
      </c>
      <c r="F9" s="29" t="n">
        <f aca="false">MAX(0,C11-F8)</f>
        <v>400000</v>
      </c>
    </row>
    <row r="10" customFormat="false" ht="18" hidden="false" customHeight="false" outlineLevel="0" collapsed="false">
      <c r="B10" s="39" t="s">
        <v>61</v>
      </c>
      <c r="C10" s="44" t="n">
        <v>5</v>
      </c>
      <c r="E10" s="43" t="s">
        <v>62</v>
      </c>
      <c r="F10" s="28" t="n">
        <f aca="false">MAX(0,F8-C11)</f>
        <v>0</v>
      </c>
    </row>
    <row r="11" customFormat="false" ht="18" hidden="false" customHeight="false" outlineLevel="0" collapsed="false">
      <c r="B11" s="39" t="s">
        <v>63</v>
      </c>
      <c r="C11" s="42" t="n">
        <v>1200000</v>
      </c>
      <c r="E11" s="39" t="s">
        <v>64</v>
      </c>
      <c r="F11" s="29" t="n">
        <f aca="false">IF(C9-C10&lt;=0,0,C11/(C9-C10))</f>
        <v>60000</v>
      </c>
    </row>
    <row r="12" customFormat="false" ht="18" hidden="false" customHeight="false" outlineLevel="0" collapsed="false">
      <c r="B12" s="39" t="s">
        <v>65</v>
      </c>
      <c r="C12" s="45" t="s">
        <v>66</v>
      </c>
      <c r="E12" s="43" t="s">
        <v>67</v>
      </c>
      <c r="F12" s="28" t="n">
        <f aca="false">C8/C9</f>
        <v>40000</v>
      </c>
    </row>
    <row r="13" customFormat="false" ht="18" hidden="false" customHeight="false" outlineLevel="0" collapsed="false">
      <c r="E13" s="43" t="s">
        <v>68</v>
      </c>
      <c r="F13" s="28" t="n">
        <f aca="false">IF(C12="Yes",F11-F12,0)</f>
        <v>20000</v>
      </c>
    </row>
    <row r="14" customFormat="false" ht="18" hidden="false" customHeight="false" outlineLevel="0" collapsed="false"/>
    <row r="15" customFormat="false" ht="22.35" hidden="false" customHeight="false" outlineLevel="0" collapsed="false">
      <c r="B15" s="41" t="s">
        <v>69</v>
      </c>
      <c r="E15" s="41" t="s">
        <v>70</v>
      </c>
    </row>
    <row r="16" customFormat="false" ht="18" hidden="false" customHeight="false" outlineLevel="0" collapsed="false">
      <c r="B16" s="46" t="s">
        <v>71</v>
      </c>
      <c r="C16" s="46"/>
      <c r="E16" s="28" t="n">
        <f aca="false">C8/C9*C10</f>
        <v>200000</v>
      </c>
      <c r="F16" s="28"/>
    </row>
    <row r="17" customFormat="false" ht="18" hidden="false" customHeight="false" outlineLevel="0" collapsed="false">
      <c r="B17" s="46" t="s">
        <v>72</v>
      </c>
      <c r="C17" s="46"/>
      <c r="E17" s="28"/>
      <c r="F17" s="28" t="n">
        <f aca="false">C8/C9*C10</f>
        <v>200000</v>
      </c>
    </row>
    <row r="18" customFormat="false" ht="18" hidden="false" customHeight="false" outlineLevel="0" collapsed="false">
      <c r="B18" s="46" t="s">
        <v>73</v>
      </c>
      <c r="C18" s="46"/>
      <c r="E18" s="28" t="n">
        <f aca="false">MAX(0,C11-F8)</f>
        <v>400000</v>
      </c>
      <c r="F18" s="28"/>
    </row>
    <row r="19" customFormat="false" ht="18" hidden="false" customHeight="false" outlineLevel="0" collapsed="false">
      <c r="B19" s="46" t="s">
        <v>74</v>
      </c>
      <c r="C19" s="46"/>
      <c r="E19" s="28"/>
      <c r="F19" s="28" t="n">
        <f aca="false">F9</f>
        <v>400000</v>
      </c>
    </row>
    <row r="20" customFormat="false" ht="18" hidden="false" customHeight="false" outlineLevel="0" collapsed="false"/>
    <row r="21" customFormat="false" ht="18" hidden="false" customHeight="true" outlineLevel="0" collapsed="false">
      <c r="B21" s="23" t="s">
        <v>75</v>
      </c>
      <c r="C21" s="23"/>
      <c r="D21" s="23"/>
      <c r="E21" s="23"/>
      <c r="F21" s="23"/>
    </row>
    <row r="22" customFormat="false" ht="18" hidden="false" customHeight="false" outlineLevel="0" collapsed="false">
      <c r="B22" s="23"/>
      <c r="C22" s="23"/>
      <c r="D22" s="23"/>
      <c r="E22" s="23"/>
      <c r="F22" s="23"/>
    </row>
    <row r="23" customFormat="false" ht="18" hidden="false" customHeight="false" outlineLevel="0" collapsed="false">
      <c r="B23" s="23"/>
      <c r="C23" s="23"/>
      <c r="D23" s="23"/>
      <c r="E23" s="23"/>
      <c r="F23" s="23"/>
    </row>
  </sheetData>
  <mergeCells count="7">
    <mergeCell ref="B2:F3"/>
    <mergeCell ref="B4:F4"/>
    <mergeCell ref="B16:C16"/>
    <mergeCell ref="B17:C17"/>
    <mergeCell ref="B18:C18"/>
    <mergeCell ref="B19:C19"/>
    <mergeCell ref="B21:F23"/>
  </mergeCells>
  <dataValidations count="1">
    <dataValidation allowBlank="false" errorStyle="stop" operator="between" showDropDown="false" showErrorMessage="false" showInputMessage="false" sqref="C12"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G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6" topLeftCell="C17" activePane="bottomRight" state="frozen"/>
      <selection pane="topLeft" activeCell="A1" activeCellId="0" sqref="A1"/>
      <selection pane="topRight" activeCell="C1" activeCellId="0" sqref="C1"/>
      <selection pane="bottomLeft" activeCell="A17" activeCellId="0" sqref="A17"/>
      <selection pane="bottomRigh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10"/>
    <col collapsed="false" customWidth="true" hidden="false" outlineLevel="0" max="7" min="3" style="0" width="16"/>
  </cols>
  <sheetData>
    <row r="1" customFormat="false" ht="18" hidden="false" customHeight="false" outlineLevel="0" collapsed="false"/>
    <row r="2" customFormat="false" ht="19.5" hidden="false" customHeight="true" outlineLevel="0" collapsed="false">
      <c r="B2" s="18" t="s">
        <v>76</v>
      </c>
      <c r="C2" s="18"/>
      <c r="D2" s="18"/>
      <c r="E2" s="18"/>
      <c r="F2" s="18"/>
      <c r="G2" s="18"/>
    </row>
    <row r="3" customFormat="false" ht="19.5" hidden="false" customHeight="true" outlineLevel="0" collapsed="false">
      <c r="B3" s="18"/>
      <c r="C3" s="18"/>
      <c r="D3" s="18"/>
      <c r="E3" s="18"/>
      <c r="F3" s="18"/>
      <c r="G3" s="18"/>
    </row>
    <row r="4" customFormat="false" ht="19.5" hidden="false" customHeight="true" outlineLevel="0" collapsed="false">
      <c r="B4" s="19" t="s">
        <v>77</v>
      </c>
      <c r="C4" s="19"/>
      <c r="D4" s="19"/>
      <c r="E4" s="19"/>
      <c r="F4" s="19"/>
      <c r="G4" s="19"/>
    </row>
    <row r="5" customFormat="false" ht="3.75" hidden="false" customHeight="true" outlineLevel="0" collapsed="false">
      <c r="B5" s="4"/>
      <c r="C5" s="4"/>
      <c r="D5" s="4"/>
      <c r="E5" s="4"/>
      <c r="F5" s="4"/>
      <c r="G5" s="4"/>
    </row>
    <row r="6" customFormat="false" ht="18" hidden="false" customHeight="false" outlineLevel="0" collapsed="false"/>
    <row r="7" customFormat="false" ht="18" hidden="false" customHeight="true" outlineLevel="0" collapsed="false">
      <c r="B7" s="20" t="s">
        <v>78</v>
      </c>
      <c r="C7" s="20"/>
      <c r="D7" s="20"/>
      <c r="E7" s="21" t="n">
        <v>500000</v>
      </c>
    </row>
    <row r="8" customFormat="false" ht="18" hidden="false" customHeight="true" outlineLevel="0" collapsed="false">
      <c r="B8" s="20" t="s">
        <v>79</v>
      </c>
      <c r="C8" s="20"/>
      <c r="D8" s="20"/>
      <c r="E8" s="21" t="n">
        <v>100000</v>
      </c>
    </row>
    <row r="9" customFormat="false" ht="18" hidden="false" customHeight="true" outlineLevel="0" collapsed="false">
      <c r="B9" s="20" t="s">
        <v>80</v>
      </c>
      <c r="C9" s="20"/>
      <c r="D9" s="20"/>
      <c r="E9" s="24" t="n">
        <v>20</v>
      </c>
    </row>
    <row r="10" customFormat="false" ht="18" hidden="false" customHeight="true" outlineLevel="0" collapsed="false">
      <c r="B10" s="20" t="s">
        <v>81</v>
      </c>
      <c r="C10" s="20"/>
      <c r="D10" s="20"/>
      <c r="E10" s="47" t="n">
        <v>0.06</v>
      </c>
    </row>
    <row r="11" customFormat="false" ht="18" hidden="false" customHeight="false" outlineLevel="0" collapsed="false"/>
    <row r="12" customFormat="false" ht="18" hidden="false" customHeight="true" outlineLevel="0" collapsed="false">
      <c r="B12" s="20" t="s">
        <v>82</v>
      </c>
      <c r="C12" s="20"/>
      <c r="D12" s="20"/>
      <c r="E12" s="29" t="n">
        <f aca="false">E8/(1+E10)^E9</f>
        <v>31180.4726886084</v>
      </c>
    </row>
    <row r="13" customFormat="false" ht="18" hidden="false" customHeight="true" outlineLevel="0" collapsed="false">
      <c r="B13" s="20" t="s">
        <v>83</v>
      </c>
      <c r="C13" s="20"/>
      <c r="D13" s="20"/>
      <c r="E13" s="29" t="n">
        <f aca="false">E7+E12</f>
        <v>531180.472688609</v>
      </c>
    </row>
    <row r="14" customFormat="false" ht="18" hidden="false" customHeight="true" outlineLevel="0" collapsed="false">
      <c r="B14" s="20" t="s">
        <v>47</v>
      </c>
      <c r="C14" s="20"/>
      <c r="D14" s="20"/>
      <c r="E14" s="28" t="n">
        <f aca="false">E13/E9</f>
        <v>26559.0236344304</v>
      </c>
    </row>
    <row r="15" customFormat="false" ht="18" hidden="false" customHeight="false" outlineLevel="0" collapsed="false"/>
    <row r="16" customFormat="false" ht="33.75" hidden="false" customHeight="true" outlineLevel="0" collapsed="false">
      <c r="B16" s="25" t="s">
        <v>33</v>
      </c>
      <c r="C16" s="26" t="s">
        <v>84</v>
      </c>
      <c r="D16" s="26" t="s">
        <v>85</v>
      </c>
      <c r="E16" s="26" t="s">
        <v>86</v>
      </c>
      <c r="F16" s="26" t="s">
        <v>87</v>
      </c>
      <c r="G16" s="26" t="s">
        <v>88</v>
      </c>
    </row>
    <row r="17" customFormat="false" ht="18" hidden="false" customHeight="false" outlineLevel="0" collapsed="false">
      <c r="B17" s="27" t="n">
        <v>1</v>
      </c>
      <c r="C17" s="28" t="n">
        <f aca="false">IF(B17&lt;=$E$9,$E$12,0)</f>
        <v>31180.4726886084</v>
      </c>
      <c r="D17" s="28" t="n">
        <f aca="false">C17*$E$10</f>
        <v>1870.82836131651</v>
      </c>
      <c r="E17" s="29" t="n">
        <f aca="false">C17+D17</f>
        <v>33051.3010499249</v>
      </c>
      <c r="F17" s="28" t="n">
        <f aca="false">IF(B17&lt;=$E$9,$E$14,0)</f>
        <v>26559.0236344304</v>
      </c>
      <c r="G17" s="28" t="n">
        <f aca="false">D17+F17</f>
        <v>28429.8519957469</v>
      </c>
    </row>
    <row r="18" customFormat="false" ht="18" hidden="false" customHeight="false" outlineLevel="0" collapsed="false">
      <c r="B18" s="27" t="n">
        <v>2</v>
      </c>
      <c r="C18" s="28" t="n">
        <f aca="false">IF(B18&lt;=$E$9,E17,0)</f>
        <v>33051.3010499249</v>
      </c>
      <c r="D18" s="28" t="n">
        <f aca="false">C18*$E$10</f>
        <v>1983.0780629955</v>
      </c>
      <c r="E18" s="29" t="n">
        <f aca="false">C18+D18</f>
        <v>35034.3791129204</v>
      </c>
      <c r="F18" s="28" t="n">
        <f aca="false">IF(B18&lt;=$E$9,$E$14,0)</f>
        <v>26559.0236344304</v>
      </c>
      <c r="G18" s="28" t="n">
        <f aca="false">D18+F18</f>
        <v>28542.1016974259</v>
      </c>
    </row>
    <row r="19" customFormat="false" ht="18" hidden="false" customHeight="false" outlineLevel="0" collapsed="false">
      <c r="B19" s="27" t="n">
        <v>3</v>
      </c>
      <c r="C19" s="28" t="n">
        <f aca="false">IF(B19&lt;=$E$9,E18,0)</f>
        <v>35034.3791129204</v>
      </c>
      <c r="D19" s="28" t="n">
        <f aca="false">C19*$E$10</f>
        <v>2102.06274677523</v>
      </c>
      <c r="E19" s="29" t="n">
        <f aca="false">C19+D19</f>
        <v>37136.4418596957</v>
      </c>
      <c r="F19" s="28" t="n">
        <f aca="false">IF(B19&lt;=$E$9,$E$14,0)</f>
        <v>26559.0236344304</v>
      </c>
      <c r="G19" s="28" t="n">
        <f aca="false">D19+F19</f>
        <v>28661.0863812057</v>
      </c>
    </row>
    <row r="20" customFormat="false" ht="18" hidden="false" customHeight="false" outlineLevel="0" collapsed="false">
      <c r="B20" s="27" t="n">
        <v>4</v>
      </c>
      <c r="C20" s="28" t="n">
        <f aca="false">IF(B20&lt;=$E$9,E19,0)</f>
        <v>37136.4418596957</v>
      </c>
      <c r="D20" s="28" t="n">
        <f aca="false">C20*$E$10</f>
        <v>2228.18651158174</v>
      </c>
      <c r="E20" s="29" t="n">
        <f aca="false">C20+D20</f>
        <v>39364.6283712774</v>
      </c>
      <c r="F20" s="28" t="n">
        <f aca="false">IF(B20&lt;=$E$9,$E$14,0)</f>
        <v>26559.0236344304</v>
      </c>
      <c r="G20" s="28" t="n">
        <f aca="false">D20+F20</f>
        <v>28787.2101460122</v>
      </c>
    </row>
    <row r="21" customFormat="false" ht="18" hidden="false" customHeight="false" outlineLevel="0" collapsed="false">
      <c r="B21" s="27" t="n">
        <v>5</v>
      </c>
      <c r="C21" s="28" t="n">
        <f aca="false">IF(B21&lt;=$E$9,E20,0)</f>
        <v>39364.6283712774</v>
      </c>
      <c r="D21" s="28" t="n">
        <f aca="false">C21*$E$10</f>
        <v>2361.87770227664</v>
      </c>
      <c r="E21" s="29" t="n">
        <f aca="false">C21+D21</f>
        <v>41726.5060735541</v>
      </c>
      <c r="F21" s="28" t="n">
        <f aca="false">IF(B21&lt;=$E$9,$E$14,0)</f>
        <v>26559.0236344304</v>
      </c>
      <c r="G21" s="28" t="n">
        <f aca="false">D21+F21</f>
        <v>28920.9013367071</v>
      </c>
    </row>
    <row r="22" customFormat="false" ht="18" hidden="false" customHeight="false" outlineLevel="0" collapsed="false">
      <c r="B22" s="27" t="n">
        <v>6</v>
      </c>
      <c r="C22" s="28" t="n">
        <f aca="false">IF(B22&lt;=$E$9,E21,0)</f>
        <v>41726.5060735541</v>
      </c>
      <c r="D22" s="28" t="n">
        <f aca="false">C22*$E$10</f>
        <v>2503.59036441324</v>
      </c>
      <c r="E22" s="29" t="n">
        <f aca="false">C22+D22</f>
        <v>44230.0964379673</v>
      </c>
      <c r="F22" s="28" t="n">
        <f aca="false">IF(B22&lt;=$E$9,$E$14,0)</f>
        <v>26559.0236344304</v>
      </c>
      <c r="G22" s="28" t="n">
        <f aca="false">D22+F22</f>
        <v>29062.6139988437</v>
      </c>
    </row>
    <row r="23" customFormat="false" ht="18" hidden="false" customHeight="false" outlineLevel="0" collapsed="false">
      <c r="B23" s="27" t="n">
        <v>7</v>
      </c>
      <c r="C23" s="28" t="n">
        <f aca="false">IF(B23&lt;=$E$9,E22,0)</f>
        <v>44230.0964379673</v>
      </c>
      <c r="D23" s="28" t="n">
        <f aca="false">C23*$E$10</f>
        <v>2653.80578627804</v>
      </c>
      <c r="E23" s="29" t="n">
        <f aca="false">C23+D23</f>
        <v>46883.9022242453</v>
      </c>
      <c r="F23" s="28" t="n">
        <f aca="false">IF(B23&lt;=$E$9,$E$14,0)</f>
        <v>26559.0236344304</v>
      </c>
      <c r="G23" s="28" t="n">
        <f aca="false">D23+F23</f>
        <v>29212.8294207085</v>
      </c>
    </row>
    <row r="24" customFormat="false" ht="18" hidden="false" customHeight="false" outlineLevel="0" collapsed="false">
      <c r="B24" s="27" t="n">
        <v>8</v>
      </c>
      <c r="C24" s="28" t="n">
        <f aca="false">IF(B24&lt;=$E$9,E23,0)</f>
        <v>46883.9022242453</v>
      </c>
      <c r="D24" s="28" t="n">
        <f aca="false">C24*$E$10</f>
        <v>2813.03413345472</v>
      </c>
      <c r="E24" s="29" t="n">
        <f aca="false">C24+D24</f>
        <v>49696.9363577</v>
      </c>
      <c r="F24" s="28" t="n">
        <f aca="false">IF(B24&lt;=$E$9,$E$14,0)</f>
        <v>26559.0236344304</v>
      </c>
      <c r="G24" s="28" t="n">
        <f aca="false">D24+F24</f>
        <v>29372.0577678851</v>
      </c>
    </row>
    <row r="25" customFormat="false" ht="18" hidden="false" customHeight="false" outlineLevel="0" collapsed="false">
      <c r="B25" s="27" t="n">
        <v>9</v>
      </c>
      <c r="C25" s="28" t="n">
        <f aca="false">IF(B25&lt;=$E$9,E24,0)</f>
        <v>49696.9363577</v>
      </c>
      <c r="D25" s="28" t="n">
        <f aca="false">C25*$E$10</f>
        <v>2981.816181462</v>
      </c>
      <c r="E25" s="29" t="n">
        <f aca="false">C25+D25</f>
        <v>52678.752539162</v>
      </c>
      <c r="F25" s="28" t="n">
        <f aca="false">IF(B25&lt;=$E$9,$E$14,0)</f>
        <v>26559.0236344304</v>
      </c>
      <c r="G25" s="28" t="n">
        <f aca="false">D25+F25</f>
        <v>29540.8398158924</v>
      </c>
    </row>
    <row r="26" customFormat="false" ht="18" hidden="false" customHeight="false" outlineLevel="0" collapsed="false">
      <c r="B26" s="27" t="n">
        <v>10</v>
      </c>
      <c r="C26" s="28" t="n">
        <f aca="false">IF(B26&lt;=$E$9,E25,0)</f>
        <v>52678.752539162</v>
      </c>
      <c r="D26" s="28" t="n">
        <f aca="false">C26*$E$10</f>
        <v>3160.72515234972</v>
      </c>
      <c r="E26" s="29" t="n">
        <f aca="false">C26+D26</f>
        <v>55839.4776915118</v>
      </c>
      <c r="F26" s="28" t="n">
        <f aca="false">IF(B26&lt;=$E$9,$E$14,0)</f>
        <v>26559.0236344304</v>
      </c>
      <c r="G26" s="28" t="n">
        <f aca="false">D26+F26</f>
        <v>29719.7487867801</v>
      </c>
    </row>
    <row r="27" customFormat="false" ht="18" hidden="false" customHeight="false" outlineLevel="0" collapsed="false">
      <c r="B27" s="27" t="n">
        <v>11</v>
      </c>
      <c r="C27" s="28" t="n">
        <f aca="false">IF(B27&lt;=$E$9,E26,0)</f>
        <v>55839.4776915118</v>
      </c>
      <c r="D27" s="28" t="n">
        <f aca="false">C27*$E$10</f>
        <v>3350.36866149071</v>
      </c>
      <c r="E27" s="29" t="n">
        <f aca="false">C27+D27</f>
        <v>59189.8463530025</v>
      </c>
      <c r="F27" s="28" t="n">
        <f aca="false">IF(B27&lt;=$E$9,$E$14,0)</f>
        <v>26559.0236344304</v>
      </c>
      <c r="G27" s="28" t="n">
        <f aca="false">D27+F27</f>
        <v>29909.3922959211</v>
      </c>
    </row>
    <row r="28" customFormat="false" ht="18" hidden="false" customHeight="false" outlineLevel="0" collapsed="false">
      <c r="B28" s="27" t="n">
        <v>12</v>
      </c>
      <c r="C28" s="28" t="n">
        <f aca="false">IF(B28&lt;=$E$9,E27,0)</f>
        <v>59189.8463530025</v>
      </c>
      <c r="D28" s="28" t="n">
        <f aca="false">C28*$E$10</f>
        <v>3551.39078118015</v>
      </c>
      <c r="E28" s="29" t="n">
        <f aca="false">C28+D28</f>
        <v>62741.2371341826</v>
      </c>
      <c r="F28" s="28" t="n">
        <f aca="false">IF(B28&lt;=$E$9,$E$14,0)</f>
        <v>26559.0236344304</v>
      </c>
      <c r="G28" s="28" t="n">
        <f aca="false">D28+F28</f>
        <v>30110.4144156106</v>
      </c>
    </row>
    <row r="29" customFormat="false" ht="18" hidden="false" customHeight="false" outlineLevel="0" collapsed="false">
      <c r="B29" s="27" t="n">
        <v>13</v>
      </c>
      <c r="C29" s="28" t="n">
        <f aca="false">IF(B29&lt;=$E$9,E28,0)</f>
        <v>62741.2371341826</v>
      </c>
      <c r="D29" s="28" t="n">
        <f aca="false">C29*$E$10</f>
        <v>3764.47422805096</v>
      </c>
      <c r="E29" s="29" t="n">
        <f aca="false">C29+D29</f>
        <v>66505.7113622336</v>
      </c>
      <c r="F29" s="28" t="n">
        <f aca="false">IF(B29&lt;=$E$9,$E$14,0)</f>
        <v>26559.0236344304</v>
      </c>
      <c r="G29" s="28" t="n">
        <f aca="false">D29+F29</f>
        <v>30323.4978624814</v>
      </c>
    </row>
    <row r="30" customFormat="false" ht="18" hidden="false" customHeight="false" outlineLevel="0" collapsed="false">
      <c r="B30" s="27" t="n">
        <v>14</v>
      </c>
      <c r="C30" s="28" t="n">
        <f aca="false">IF(B30&lt;=$E$9,E29,0)</f>
        <v>66505.7113622336</v>
      </c>
      <c r="D30" s="28" t="n">
        <f aca="false">C30*$E$10</f>
        <v>3990.34268173401</v>
      </c>
      <c r="E30" s="29" t="n">
        <f aca="false">C30+D30</f>
        <v>70496.0540439676</v>
      </c>
      <c r="F30" s="28" t="n">
        <f aca="false">IF(B30&lt;=$E$9,$E$14,0)</f>
        <v>26559.0236344304</v>
      </c>
      <c r="G30" s="28" t="n">
        <f aca="false">D30+F30</f>
        <v>30549.3663161644</v>
      </c>
    </row>
    <row r="31" customFormat="false" ht="18" hidden="false" customHeight="false" outlineLevel="0" collapsed="false">
      <c r="B31" s="27" t="n">
        <v>15</v>
      </c>
      <c r="C31" s="28" t="n">
        <f aca="false">IF(B31&lt;=$E$9,E30,0)</f>
        <v>70496.0540439676</v>
      </c>
      <c r="D31" s="28" t="n">
        <f aca="false">C31*$E$10</f>
        <v>4229.76324263806</v>
      </c>
      <c r="E31" s="29" t="n">
        <f aca="false">C31+D31</f>
        <v>74725.8172866056</v>
      </c>
      <c r="F31" s="28" t="n">
        <f aca="false">IF(B31&lt;=$E$9,$E$14,0)</f>
        <v>26559.0236344304</v>
      </c>
      <c r="G31" s="28" t="n">
        <f aca="false">D31+F31</f>
        <v>30788.7868770685</v>
      </c>
    </row>
    <row r="32" customFormat="false" ht="18" hidden="false" customHeight="false" outlineLevel="0" collapsed="false">
      <c r="B32" s="27" t="n">
        <v>16</v>
      </c>
      <c r="C32" s="28" t="n">
        <f aca="false">IF(B32&lt;=$E$9,E31,0)</f>
        <v>74725.8172866056</v>
      </c>
      <c r="D32" s="28" t="n">
        <f aca="false">C32*$E$10</f>
        <v>4483.54903719634</v>
      </c>
      <c r="E32" s="29" t="n">
        <f aca="false">C32+D32</f>
        <v>79209.366323802</v>
      </c>
      <c r="F32" s="28" t="n">
        <f aca="false">IF(B32&lt;=$E$9,$E$14,0)</f>
        <v>26559.0236344304</v>
      </c>
      <c r="G32" s="28" t="n">
        <f aca="false">D32+F32</f>
        <v>31042.5726716268</v>
      </c>
    </row>
    <row r="33" customFormat="false" ht="18" hidden="false" customHeight="false" outlineLevel="0" collapsed="false">
      <c r="B33" s="27" t="n">
        <v>17</v>
      </c>
      <c r="C33" s="28" t="n">
        <f aca="false">IF(B33&lt;=$E$9,E32,0)</f>
        <v>79209.366323802</v>
      </c>
      <c r="D33" s="28" t="n">
        <f aca="false">C33*$E$10</f>
        <v>4752.56197942812</v>
      </c>
      <c r="E33" s="29" t="n">
        <f aca="false">C33+D33</f>
        <v>83961.9283032301</v>
      </c>
      <c r="F33" s="28" t="n">
        <f aca="false">IF(B33&lt;=$E$9,$E$14,0)</f>
        <v>26559.0236344304</v>
      </c>
      <c r="G33" s="28" t="n">
        <f aca="false">D33+F33</f>
        <v>31311.5856138585</v>
      </c>
    </row>
    <row r="34" customFormat="false" ht="18" hidden="false" customHeight="false" outlineLevel="0" collapsed="false">
      <c r="B34" s="27" t="n">
        <v>18</v>
      </c>
      <c r="C34" s="28" t="n">
        <f aca="false">IF(B34&lt;=$E$9,E33,0)</f>
        <v>83961.9283032301</v>
      </c>
      <c r="D34" s="28" t="n">
        <f aca="false">C34*$E$10</f>
        <v>5037.71569819381</v>
      </c>
      <c r="E34" s="29" t="n">
        <f aca="false">C34+D34</f>
        <v>88999.6440014239</v>
      </c>
      <c r="F34" s="28" t="n">
        <f aca="false">IF(B34&lt;=$E$9,$E$14,0)</f>
        <v>26559.0236344304</v>
      </c>
      <c r="G34" s="28" t="n">
        <f aca="false">D34+F34</f>
        <v>31596.7393326242</v>
      </c>
    </row>
    <row r="35" customFormat="false" ht="18" hidden="false" customHeight="false" outlineLevel="0" collapsed="false">
      <c r="B35" s="27" t="n">
        <v>19</v>
      </c>
      <c r="C35" s="28" t="n">
        <f aca="false">IF(B35&lt;=$E$9,E34,0)</f>
        <v>88999.6440014239</v>
      </c>
      <c r="D35" s="28" t="n">
        <f aca="false">C35*$E$10</f>
        <v>5339.97864008544</v>
      </c>
      <c r="E35" s="29" t="n">
        <f aca="false">C35+D35</f>
        <v>94339.6226415093</v>
      </c>
      <c r="F35" s="28" t="n">
        <f aca="false">IF(B35&lt;=$E$9,$E$14,0)</f>
        <v>26559.0236344304</v>
      </c>
      <c r="G35" s="28" t="n">
        <f aca="false">D35+F35</f>
        <v>31899.0022745159</v>
      </c>
    </row>
    <row r="36" customFormat="false" ht="18" hidden="false" customHeight="false" outlineLevel="0" collapsed="false">
      <c r="B36" s="27" t="n">
        <v>20</v>
      </c>
      <c r="C36" s="28" t="n">
        <f aca="false">IF(B36&lt;=$E$9,E35,0)</f>
        <v>94339.6226415093</v>
      </c>
      <c r="D36" s="28" t="n">
        <f aca="false">C36*$E$10</f>
        <v>5660.37735849056</v>
      </c>
      <c r="E36" s="29" t="n">
        <f aca="false">C36+D36</f>
        <v>99999.9999999999</v>
      </c>
      <c r="F36" s="28" t="n">
        <f aca="false">IF(B36&lt;=$E$9,$E$14,0)</f>
        <v>26559.0236344304</v>
      </c>
      <c r="G36" s="28" t="n">
        <f aca="false">D36+F36</f>
        <v>32219.400992921</v>
      </c>
    </row>
    <row r="37" customFormat="false" ht="18" hidden="false" customHeight="false" outlineLevel="0" collapsed="false">
      <c r="B37" s="27" t="n">
        <v>21</v>
      </c>
      <c r="C37" s="28" t="n">
        <f aca="false">IF(B37&lt;=$E$9,E36,0)</f>
        <v>0</v>
      </c>
      <c r="D37" s="28" t="n">
        <f aca="false">C37*$E$10</f>
        <v>0</v>
      </c>
      <c r="E37" s="29" t="n">
        <f aca="false">C37+D37</f>
        <v>0</v>
      </c>
      <c r="F37" s="28" t="n">
        <f aca="false">IF(B37&lt;=$E$9,$E$14,0)</f>
        <v>0</v>
      </c>
      <c r="G37" s="28" t="n">
        <f aca="false">D37+F37</f>
        <v>0</v>
      </c>
    </row>
    <row r="38" customFormat="false" ht="18" hidden="false" customHeight="false" outlineLevel="0" collapsed="false">
      <c r="B38" s="27" t="n">
        <v>22</v>
      </c>
      <c r="C38" s="28" t="n">
        <f aca="false">IF(B38&lt;=$E$9,E37,0)</f>
        <v>0</v>
      </c>
      <c r="D38" s="28" t="n">
        <f aca="false">C38*$E$10</f>
        <v>0</v>
      </c>
      <c r="E38" s="29" t="n">
        <f aca="false">C38+D38</f>
        <v>0</v>
      </c>
      <c r="F38" s="28" t="n">
        <f aca="false">IF(B38&lt;=$E$9,$E$14,0)</f>
        <v>0</v>
      </c>
      <c r="G38" s="28" t="n">
        <f aca="false">D38+F38</f>
        <v>0</v>
      </c>
    </row>
    <row r="39" customFormat="false" ht="18" hidden="false" customHeight="false" outlineLevel="0" collapsed="false">
      <c r="B39" s="27" t="n">
        <v>23</v>
      </c>
      <c r="C39" s="28" t="n">
        <f aca="false">IF(B39&lt;=$E$9,E38,0)</f>
        <v>0</v>
      </c>
      <c r="D39" s="28" t="n">
        <f aca="false">C39*$E$10</f>
        <v>0</v>
      </c>
      <c r="E39" s="29" t="n">
        <f aca="false">C39+D39</f>
        <v>0</v>
      </c>
      <c r="F39" s="28" t="n">
        <f aca="false">IF(B39&lt;=$E$9,$E$14,0)</f>
        <v>0</v>
      </c>
      <c r="G39" s="28" t="n">
        <f aca="false">D39+F39</f>
        <v>0</v>
      </c>
    </row>
    <row r="40" customFormat="false" ht="18" hidden="false" customHeight="false" outlineLevel="0" collapsed="false">
      <c r="B40" s="27" t="n">
        <v>24</v>
      </c>
      <c r="C40" s="28" t="n">
        <f aca="false">IF(B40&lt;=$E$9,E39,0)</f>
        <v>0</v>
      </c>
      <c r="D40" s="28" t="n">
        <f aca="false">C40*$E$10</f>
        <v>0</v>
      </c>
      <c r="E40" s="29" t="n">
        <f aca="false">C40+D40</f>
        <v>0</v>
      </c>
      <c r="F40" s="28" t="n">
        <f aca="false">IF(B40&lt;=$E$9,$E$14,0)</f>
        <v>0</v>
      </c>
      <c r="G40" s="28" t="n">
        <f aca="false">D40+F40</f>
        <v>0</v>
      </c>
    </row>
    <row r="41" customFormat="false" ht="18" hidden="false" customHeight="false" outlineLevel="0" collapsed="false">
      <c r="B41" s="27" t="n">
        <v>25</v>
      </c>
      <c r="C41" s="28" t="n">
        <f aca="false">IF(B41&lt;=$E$9,E40,0)</f>
        <v>0</v>
      </c>
      <c r="D41" s="28" t="n">
        <f aca="false">C41*$E$10</f>
        <v>0</v>
      </c>
      <c r="E41" s="29" t="n">
        <f aca="false">C41+D41</f>
        <v>0</v>
      </c>
      <c r="F41" s="28" t="n">
        <f aca="false">IF(B41&lt;=$E$9,$E$14,0)</f>
        <v>0</v>
      </c>
      <c r="G41" s="28" t="n">
        <f aca="false">D41+F41</f>
        <v>0</v>
      </c>
    </row>
    <row r="42" customFormat="false" ht="18" hidden="false" customHeight="false" outlineLevel="0" collapsed="false">
      <c r="B42" s="27" t="n">
        <v>26</v>
      </c>
      <c r="C42" s="28" t="n">
        <f aca="false">IF(B42&lt;=$E$9,E41,0)</f>
        <v>0</v>
      </c>
      <c r="D42" s="28" t="n">
        <f aca="false">C42*$E$10</f>
        <v>0</v>
      </c>
      <c r="E42" s="29" t="n">
        <f aca="false">C42+D42</f>
        <v>0</v>
      </c>
      <c r="F42" s="28" t="n">
        <f aca="false">IF(B42&lt;=$E$9,$E$14,0)</f>
        <v>0</v>
      </c>
      <c r="G42" s="28" t="n">
        <f aca="false">D42+F42</f>
        <v>0</v>
      </c>
    </row>
    <row r="43" customFormat="false" ht="18" hidden="false" customHeight="false" outlineLevel="0" collapsed="false">
      <c r="B43" s="27" t="n">
        <v>27</v>
      </c>
      <c r="C43" s="28" t="n">
        <f aca="false">IF(B43&lt;=$E$9,E42,0)</f>
        <v>0</v>
      </c>
      <c r="D43" s="28" t="n">
        <f aca="false">C43*$E$10</f>
        <v>0</v>
      </c>
      <c r="E43" s="29" t="n">
        <f aca="false">C43+D43</f>
        <v>0</v>
      </c>
      <c r="F43" s="28" t="n">
        <f aca="false">IF(B43&lt;=$E$9,$E$14,0)</f>
        <v>0</v>
      </c>
      <c r="G43" s="28" t="n">
        <f aca="false">D43+F43</f>
        <v>0</v>
      </c>
    </row>
    <row r="44" customFormat="false" ht="18" hidden="false" customHeight="false" outlineLevel="0" collapsed="false">
      <c r="B44" s="27" t="n">
        <v>28</v>
      </c>
      <c r="C44" s="28" t="n">
        <f aca="false">IF(B44&lt;=$E$9,E43,0)</f>
        <v>0</v>
      </c>
      <c r="D44" s="28" t="n">
        <f aca="false">C44*$E$10</f>
        <v>0</v>
      </c>
      <c r="E44" s="29" t="n">
        <f aca="false">C44+D44</f>
        <v>0</v>
      </c>
      <c r="F44" s="28" t="n">
        <f aca="false">IF(B44&lt;=$E$9,$E$14,0)</f>
        <v>0</v>
      </c>
      <c r="G44" s="28" t="n">
        <f aca="false">D44+F44</f>
        <v>0</v>
      </c>
    </row>
    <row r="45" customFormat="false" ht="18" hidden="false" customHeight="false" outlineLevel="0" collapsed="false">
      <c r="B45" s="27" t="n">
        <v>29</v>
      </c>
      <c r="C45" s="28" t="n">
        <f aca="false">IF(B45&lt;=$E$9,E44,0)</f>
        <v>0</v>
      </c>
      <c r="D45" s="28" t="n">
        <f aca="false">C45*$E$10</f>
        <v>0</v>
      </c>
      <c r="E45" s="29" t="n">
        <f aca="false">C45+D45</f>
        <v>0</v>
      </c>
      <c r="F45" s="28" t="n">
        <f aca="false">IF(B45&lt;=$E$9,$E$14,0)</f>
        <v>0</v>
      </c>
      <c r="G45" s="28" t="n">
        <f aca="false">D45+F45</f>
        <v>0</v>
      </c>
    </row>
    <row r="46" customFormat="false" ht="18" hidden="false" customHeight="false" outlineLevel="0" collapsed="false">
      <c r="B46" s="27" t="n">
        <v>30</v>
      </c>
      <c r="C46" s="28" t="n">
        <f aca="false">IF(B46&lt;=$E$9,E45,0)</f>
        <v>0</v>
      </c>
      <c r="D46" s="28" t="n">
        <f aca="false">C46*$E$10</f>
        <v>0</v>
      </c>
      <c r="E46" s="29" t="n">
        <f aca="false">C46+D46</f>
        <v>0</v>
      </c>
      <c r="F46" s="28" t="n">
        <f aca="false">IF(B46&lt;=$E$9,$E$14,0)</f>
        <v>0</v>
      </c>
      <c r="G46" s="28" t="n">
        <f aca="false">D46+F46</f>
        <v>0</v>
      </c>
    </row>
    <row r="47" customFormat="false" ht="18" hidden="false" customHeight="false" outlineLevel="0" collapsed="false">
      <c r="B47" s="27" t="n">
        <v>31</v>
      </c>
      <c r="C47" s="28" t="n">
        <f aca="false">IF(B47&lt;=$E$9,E46,0)</f>
        <v>0</v>
      </c>
      <c r="D47" s="28" t="n">
        <f aca="false">C47*$E$10</f>
        <v>0</v>
      </c>
      <c r="E47" s="29" t="n">
        <f aca="false">C47+D47</f>
        <v>0</v>
      </c>
      <c r="F47" s="28" t="n">
        <f aca="false">IF(B47&lt;=$E$9,$E$14,0)</f>
        <v>0</v>
      </c>
      <c r="G47" s="28" t="n">
        <f aca="false">D47+F47</f>
        <v>0</v>
      </c>
    </row>
    <row r="48" customFormat="false" ht="18" hidden="false" customHeight="false" outlineLevel="0" collapsed="false">
      <c r="B48" s="27" t="n">
        <v>32</v>
      </c>
      <c r="C48" s="28" t="n">
        <f aca="false">IF(B48&lt;=$E$9,E47,0)</f>
        <v>0</v>
      </c>
      <c r="D48" s="28" t="n">
        <f aca="false">C48*$E$10</f>
        <v>0</v>
      </c>
      <c r="E48" s="29" t="n">
        <f aca="false">C48+D48</f>
        <v>0</v>
      </c>
      <c r="F48" s="28" t="n">
        <f aca="false">IF(B48&lt;=$E$9,$E$14,0)</f>
        <v>0</v>
      </c>
      <c r="G48" s="28" t="n">
        <f aca="false">D48+F48</f>
        <v>0</v>
      </c>
    </row>
    <row r="49" customFormat="false" ht="18" hidden="false" customHeight="false" outlineLevel="0" collapsed="false">
      <c r="B49" s="27" t="n">
        <v>33</v>
      </c>
      <c r="C49" s="28" t="n">
        <f aca="false">IF(B49&lt;=$E$9,E48,0)</f>
        <v>0</v>
      </c>
      <c r="D49" s="28" t="n">
        <f aca="false">C49*$E$10</f>
        <v>0</v>
      </c>
      <c r="E49" s="29" t="n">
        <f aca="false">C49+D49</f>
        <v>0</v>
      </c>
      <c r="F49" s="28" t="n">
        <f aca="false">IF(B49&lt;=$E$9,$E$14,0)</f>
        <v>0</v>
      </c>
      <c r="G49" s="28" t="n">
        <f aca="false">D49+F49</f>
        <v>0</v>
      </c>
    </row>
    <row r="50" customFormat="false" ht="18" hidden="false" customHeight="false" outlineLevel="0" collapsed="false">
      <c r="B50" s="27" t="n">
        <v>34</v>
      </c>
      <c r="C50" s="28" t="n">
        <f aca="false">IF(B50&lt;=$E$9,E49,0)</f>
        <v>0</v>
      </c>
      <c r="D50" s="28" t="n">
        <f aca="false">C50*$E$10</f>
        <v>0</v>
      </c>
      <c r="E50" s="29" t="n">
        <f aca="false">C50+D50</f>
        <v>0</v>
      </c>
      <c r="F50" s="28" t="n">
        <f aca="false">IF(B50&lt;=$E$9,$E$14,0)</f>
        <v>0</v>
      </c>
      <c r="G50" s="28" t="n">
        <f aca="false">D50+F50</f>
        <v>0</v>
      </c>
    </row>
    <row r="51" customFormat="false" ht="18" hidden="false" customHeight="false" outlineLevel="0" collapsed="false">
      <c r="B51" s="27" t="n">
        <v>35</v>
      </c>
      <c r="C51" s="28" t="n">
        <f aca="false">IF(B51&lt;=$E$9,E50,0)</f>
        <v>0</v>
      </c>
      <c r="D51" s="28" t="n">
        <f aca="false">C51*$E$10</f>
        <v>0</v>
      </c>
      <c r="E51" s="29" t="n">
        <f aca="false">C51+D51</f>
        <v>0</v>
      </c>
      <c r="F51" s="28" t="n">
        <f aca="false">IF(B51&lt;=$E$9,$E$14,0)</f>
        <v>0</v>
      </c>
      <c r="G51" s="28" t="n">
        <f aca="false">D51+F51</f>
        <v>0</v>
      </c>
    </row>
    <row r="52" customFormat="false" ht="18" hidden="false" customHeight="false" outlineLevel="0" collapsed="false">
      <c r="B52" s="27" t="n">
        <v>36</v>
      </c>
      <c r="C52" s="28" t="n">
        <f aca="false">IF(B52&lt;=$E$9,E51,0)</f>
        <v>0</v>
      </c>
      <c r="D52" s="28" t="n">
        <f aca="false">C52*$E$10</f>
        <v>0</v>
      </c>
      <c r="E52" s="29" t="n">
        <f aca="false">C52+D52</f>
        <v>0</v>
      </c>
      <c r="F52" s="28" t="n">
        <f aca="false">IF(B52&lt;=$E$9,$E$14,0)</f>
        <v>0</v>
      </c>
      <c r="G52" s="28" t="n">
        <f aca="false">D52+F52</f>
        <v>0</v>
      </c>
    </row>
    <row r="53" customFormat="false" ht="18" hidden="false" customHeight="false" outlineLevel="0" collapsed="false">
      <c r="B53" s="27" t="n">
        <v>37</v>
      </c>
      <c r="C53" s="28" t="n">
        <f aca="false">IF(B53&lt;=$E$9,E52,0)</f>
        <v>0</v>
      </c>
      <c r="D53" s="28" t="n">
        <f aca="false">C53*$E$10</f>
        <v>0</v>
      </c>
      <c r="E53" s="29" t="n">
        <f aca="false">C53+D53</f>
        <v>0</v>
      </c>
      <c r="F53" s="28" t="n">
        <f aca="false">IF(B53&lt;=$E$9,$E$14,0)</f>
        <v>0</v>
      </c>
      <c r="G53" s="28" t="n">
        <f aca="false">D53+F53</f>
        <v>0</v>
      </c>
    </row>
    <row r="54" customFormat="false" ht="18" hidden="false" customHeight="false" outlineLevel="0" collapsed="false">
      <c r="B54" s="27" t="n">
        <v>38</v>
      </c>
      <c r="C54" s="28" t="n">
        <f aca="false">IF(B54&lt;=$E$9,E53,0)</f>
        <v>0</v>
      </c>
      <c r="D54" s="28" t="n">
        <f aca="false">C54*$E$10</f>
        <v>0</v>
      </c>
      <c r="E54" s="29" t="n">
        <f aca="false">C54+D54</f>
        <v>0</v>
      </c>
      <c r="F54" s="28" t="n">
        <f aca="false">IF(B54&lt;=$E$9,$E$14,0)</f>
        <v>0</v>
      </c>
      <c r="G54" s="28" t="n">
        <f aca="false">D54+F54</f>
        <v>0</v>
      </c>
    </row>
    <row r="55" customFormat="false" ht="18" hidden="false" customHeight="false" outlineLevel="0" collapsed="false">
      <c r="B55" s="27" t="n">
        <v>39</v>
      </c>
      <c r="C55" s="28" t="n">
        <f aca="false">IF(B55&lt;=$E$9,E54,0)</f>
        <v>0</v>
      </c>
      <c r="D55" s="28" t="n">
        <f aca="false">C55*$E$10</f>
        <v>0</v>
      </c>
      <c r="E55" s="29" t="n">
        <f aca="false">C55+D55</f>
        <v>0</v>
      </c>
      <c r="F55" s="28" t="n">
        <f aca="false">IF(B55&lt;=$E$9,$E$14,0)</f>
        <v>0</v>
      </c>
      <c r="G55" s="28" t="n">
        <f aca="false">D55+F55</f>
        <v>0</v>
      </c>
    </row>
    <row r="56" customFormat="false" ht="18" hidden="false" customHeight="false" outlineLevel="0" collapsed="false">
      <c r="B56" s="27" t="n">
        <v>40</v>
      </c>
      <c r="C56" s="28" t="n">
        <f aca="false">IF(B56&lt;=$E$9,E55,0)</f>
        <v>0</v>
      </c>
      <c r="D56" s="28" t="n">
        <f aca="false">C56*$E$10</f>
        <v>0</v>
      </c>
      <c r="E56" s="29" t="n">
        <f aca="false">C56+D56</f>
        <v>0</v>
      </c>
      <c r="F56" s="28" t="n">
        <f aca="false">IF(B56&lt;=$E$9,$E$14,0)</f>
        <v>0</v>
      </c>
      <c r="G56" s="28" t="n">
        <f aca="false">D56+F56</f>
        <v>0</v>
      </c>
    </row>
    <row r="57" customFormat="false" ht="18" hidden="false" customHeight="false" outlineLevel="0" collapsed="false"/>
    <row r="58" customFormat="false" ht="18" hidden="false" customHeight="true" outlineLevel="0" collapsed="false">
      <c r="B58" s="31" t="s">
        <v>89</v>
      </c>
      <c r="C58" s="31"/>
      <c r="D58" s="31"/>
      <c r="E58" s="48" t="str">
        <f aca="false">IF(ABS(INDEX(E17:E56,E9)-E8)&lt;1,"✓ Yes","✗ Check (up to 40 years)")</f>
        <v>✓ Yes</v>
      </c>
    </row>
  </sheetData>
  <mergeCells count="10">
    <mergeCell ref="B2:G3"/>
    <mergeCell ref="B4:G4"/>
    <mergeCell ref="B7:D7"/>
    <mergeCell ref="B8:D8"/>
    <mergeCell ref="B9:D9"/>
    <mergeCell ref="B10:D10"/>
    <mergeCell ref="B12:D12"/>
    <mergeCell ref="B13:D13"/>
    <mergeCell ref="B14:D14"/>
    <mergeCell ref="B58:D58"/>
  </mergeCells>
  <conditionalFormatting sqref="E58">
    <cfRule type="expression" priority="2" aboveAverage="0" equalAverage="0" bottom="0" percent="0" rank="0" text="" dxfId="0">
      <formula>LEFT(E58,1)="✓"</formula>
    </cfRule>
    <cfRule type="expression" priority="3" aboveAverage="0" equalAverage="0" bottom="0" percent="0" rank="0" text="" dxfId="1">
      <formula>LEFT(E58,1)&lt;&gt;"✓"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2026-10-04T09:32:22Z</dcterms:created>
  <dc:creator>openpyxl</dc:creator>
  <dc:description/>
  <dc:language>en-US</dc:language>
  <cp:lastModifiedBy/>
  <dcterms:modified xsi:type="dcterms:W3CDTF">2026-10-04T09:32:23Z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