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Inputs" sheetId="2" state="visible" r:id="rId4"/>
    <sheet name="IAS 19" sheetId="3" state="visible" r:id="rId5"/>
    <sheet name="ASC 715"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<sst xmlns="http://schemas.openxmlformats.org/spreadsheetml/2006/main" count="85" uniqueCount="83">
  <si>
    <t xml:space="preserve">Defined benefit roll-forward</t>
  </si>
  <si>
    <t xml:space="preserve">IAS 19: the obligation and plan assets from start to end, the cost in profit or loss and OCI, and the ASC 715 cost alongside</t>
  </si>
  <si>
    <t xml:space="preserve">HOW IT WORKS</t>
  </si>
  <si>
    <t xml:space="preserve">Enter the actuary's figures</t>
  </si>
  <si>
    <t xml:space="preserve">Check the roll-forward</t>
  </si>
  <si>
    <t xml:space="preserve">Read the cost</t>
  </si>
  <si>
    <t xml:space="preserve">Opening, flows, closing</t>
  </si>
  <si>
    <t xml:space="preserve">Remeasurements derived</t>
  </si>
  <si>
    <t xml:space="preserve">IFRS and US GAAP</t>
  </si>
  <si>
    <t xml:space="preserve">LIVE RESULTS</t>
  </si>
  <si>
    <t xml:space="preserve">Cost in profit or loss, IFRS</t>
  </si>
  <si>
    <t xml:space="preserve">Remeasurements in OCI</t>
  </si>
  <si>
    <t xml:space="preserve">Net pension cost, US GAAP</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</si>
  <si>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</si>
  <si>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</si>
  <si>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</si>
  <si>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</si>
  <si>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</si>
  <si>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</si>
  <si>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</si>
  <si>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Inputs  ›</t>
  </si>
  <si>
    <t xml:space="preserve">IAS 19  ›</t>
  </si>
  <si>
    <t xml:space="preserve">ASC 715  ›</t>
  </si>
  <si>
    <t xml:space="preserve">Example: the plan from the IAS 19 guide, fictional. Replace the figures with your own. General information, not advice. taxbakers.com/ifrs/ias-19-employee-benefits/</t>
  </si>
  <si>
    <t xml:space="preserve">Inputs</t>
  </si>
  <si>
    <t xml:space="preserve">From the actuary's report and the plan's accounts. CU thousand.</t>
  </si>
  <si>
    <t xml:space="preserve">Defined benefit obligation at the start of the year</t>
  </si>
  <si>
    <t xml:space="preserve">Fair value of plan assets at the start of the year</t>
  </si>
  <si>
    <t xml:space="preserve">Discount rate</t>
  </si>
  <si>
    <t xml:space="preserve">Current service cost</t>
  </si>
  <si>
    <t xml:space="preserve">Past service cost, from plan amendments</t>
  </si>
  <si>
    <t xml:space="preserve">Benefits paid from the plan</t>
  </si>
  <si>
    <t xml:space="preserve">Employer contributions</t>
  </si>
  <si>
    <t xml:space="preserve">Defined benefit obligation at the end of the year, per the actuary</t>
  </si>
  <si>
    <t xml:space="preserve">Fair value of plan assets at the end of the year</t>
  </si>
  <si>
    <t xml:space="preserve">Asset ceiling, if the plan is in surplus (leave blank if not limited)</t>
  </si>
  <si>
    <t xml:space="preserve">US GAAP only</t>
  </si>
  <si>
    <t xml:space="preserve">Expected long-term rate of return on plan assets</t>
  </si>
  <si>
    <t xml:space="preserve">Net actuarial loss in AOCI at the start of the year</t>
  </si>
  <si>
    <t xml:space="preserve">Average remaining service period of active employees (years)</t>
  </si>
  <si>
    <t xml:space="preserve">Contributions and benefits are assumed to be paid at the year end, so interest is on the opening balances. If they are paid during the year, the actuary will time-weight them.</t>
  </si>
  <si>
    <t xml:space="preserve">IAS 19 roll-forward</t>
  </si>
  <si>
    <t xml:space="preserve">The obligation and the plan assets from start to end, and where each movement is recognised. CU thousand.</t>
  </si>
  <si>
    <t xml:space="preserve">Movement</t>
  </si>
  <si>
    <t xml:space="preserve">Obligation</t>
  </si>
  <si>
    <t xml:space="preserve">Plan assets</t>
  </si>
  <si>
    <t xml:space="preserve">Net liability (asset)</t>
  </si>
  <si>
    <t xml:space="preserve">At the start of the year</t>
  </si>
  <si>
    <t xml:space="preserve">Past service cost</t>
  </si>
  <si>
    <t xml:space="preserve">Interest cost on the obligation</t>
  </si>
  <si>
    <t xml:space="preserve">Interest income on plan assets</t>
  </si>
  <si>
    <t xml:space="preserve">Benefits paid</t>
  </si>
  <si>
    <t xml:space="preserve">Actuarial (gain) loss on the obligation</t>
  </si>
  <si>
    <t xml:space="preserve">Return on plan assets above (below) interest income</t>
  </si>
  <si>
    <t xml:space="preserve">At the end of the year</t>
  </si>
  <si>
    <t xml:space="preserve">Effect of the asset ceiling</t>
  </si>
  <si>
    <t xml:space="preserve">Net defined benefit liability (asset) in the balance sheet</t>
  </si>
  <si>
    <t xml:space="preserve">Roll-forward agrees with the actuary's closing figures</t>
  </si>
  <si>
    <t xml:space="preserve">Recognised in the year</t>
  </si>
  <si>
    <t xml:space="preserve">Profit or loss</t>
  </si>
  <si>
    <t xml:space="preserve">Other comprehensive income</t>
  </si>
  <si>
    <t xml:space="preserve">Service cost, current and past</t>
  </si>
  <si>
    <t xml:space="preserve">Net interest on the net liability</t>
  </si>
  <si>
    <t xml:space="preserve">Remeasurement: actuarial (gain) loss</t>
  </si>
  <si>
    <t xml:space="preserve">Remeasurement: return on assets above interest income</t>
  </si>
  <si>
    <t xml:space="preserve">Remeasurement: change in the asset ceiling</t>
  </si>
  <si>
    <t xml:space="preserve">Total cost (income)</t>
  </si>
  <si>
    <t xml:space="preserve">Service cost and net interest, the discount rate applied to the net liability, go to profit or loss. Remeasurements go to other comprehensive income and are never reclassified to profit or loss. The example is the plan from the IAS 19 guide.</t>
  </si>
  <si>
    <t xml:space="preserve">ASC 715 net periodic pension cost</t>
  </si>
  <si>
    <t xml:space="preserve">The same plan under US GAAP: expected return on assets and corridor amortization. CU thousand.</t>
  </si>
  <si>
    <t xml:space="preserve">Component</t>
  </si>
  <si>
    <t xml:space="preserve">Cost</t>
  </si>
  <si>
    <t xml:space="preserve">Service cost</t>
  </si>
  <si>
    <t xml:space="preserve">Interest cost</t>
  </si>
  <si>
    <t xml:space="preserve">Expected return on plan assets</t>
  </si>
  <si>
    <t xml:space="preserve">Amortization of net actuarial loss above the corridor</t>
  </si>
  <si>
    <t xml:space="preserve">Amortization of prior service cost (enter if any)</t>
  </si>
  <si>
    <t xml:space="preserve">Net periodic pension cost</t>
  </si>
  <si>
    <t xml:space="preserve">Corridor: 10% of the greater of the obligation and plan assets</t>
  </si>
  <si>
    <t xml:space="preserve">Asset (gain) loss: expected return less actual return</t>
  </si>
  <si>
    <t xml:space="preserve">Net actuarial loss in AOCI at the end of the year</t>
  </si>
  <si>
    <t xml:space="preserve">Cost in profit or loss: US GAAP less IFRS</t>
  </si>
  <si>
    <t xml:space="preserve">US GAAP credits the expected return on plan assets rather than interest at the discount rate, and amortizes actuarial losses from accumulated other comprehensive income when they exceed the 10% corridor. IFRS has neither. The example matches the IAS 19 vs ASC 715 guide; the US GAAP obligation is assumed to equal the IAS 19 figure.</t>
  </si>
</sst>
</file>

<file path=xl/styles.xml><?xml version="1.0" encoding="utf-8"?>
<styleSheet xmlns="http://schemas.openxmlformats.org/spreadsheetml/2006/main">
  <numFmts count="5">
    <numFmt numFmtId="164" formatCode="General"/>
    <numFmt numFmtId="165" formatCode="#,##0"/>
    <numFmt numFmtId="166" formatCode="#,##0;\(#,##0\);\-"/>
    <numFmt numFmtId="167" formatCode="0.0%;\(0.0%\);;"/>
    <numFmt numFmtId="168" formatCode="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E3D4A"/>
      <name val="Arial"/>
      <family val="0"/>
      <charset val="1"/>
    </font>
    <font>
      <sz val="10"/>
      <color rgb="FF0000FF"/>
      <name val="Arial"/>
      <family val="0"/>
      <charset val="1"/>
    </font>
    <font>
      <b val="true"/>
      <sz val="10"/>
      <color rgb="FFFFFFFF"/>
      <name val="Arial"/>
      <family val="0"/>
      <charset val="1"/>
    </font>
    <font>
      <sz val="10"/>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6" fontId="23" fillId="6" borderId="8" xfId="0" applyFont="true" applyBorder="true" applyAlignment="false" applyProtection="false">
      <alignment horizontal="general" vertical="bottom" textRotation="0" wrapText="false" indent="0" shrinkToFit="false"/>
      <protection locked="true" hidden="false"/>
    </xf>
    <xf numFmtId="167" fontId="23" fillId="6" borderId="8"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8" fontId="23" fillId="6"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4" fillId="2" borderId="0" xfId="0" applyFont="true" applyBorder="false" applyAlignment="true" applyProtection="false">
      <alignment horizontal="left" vertical="center" textRotation="0" wrapText="true" indent="1" shrinkToFit="false"/>
      <protection locked="true" hidden="false"/>
    </xf>
    <xf numFmtId="164" fontId="24" fillId="2" borderId="0" xfId="0" applyFont="true" applyBorder="false" applyAlignment="true" applyProtection="false">
      <alignment horizontal="center" vertical="center" textRotation="0" wrapText="tru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6" fontId="25" fillId="0" borderId="8" xfId="0" applyFont="true" applyBorder="true" applyAlignment="false" applyProtection="false">
      <alignment horizontal="general" vertical="bottom" textRotation="0" wrapText="false" indent="0" shrinkToFit="false"/>
      <protection locked="true" hidden="false"/>
    </xf>
    <xf numFmtId="164" fontId="25" fillId="0" borderId="8" xfId="0" applyFont="true" applyBorder="true" applyAlignment="false" applyProtection="false">
      <alignment horizontal="general" vertical="bottom" textRotation="0" wrapText="false" indent="0" shrinkToFit="false"/>
      <protection locked="true" hidden="false"/>
    </xf>
    <xf numFmtId="166" fontId="11" fillId="0" borderId="8"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Movements in the net liability</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'IAS 19'!$B$8:$B$16</c:f>
              <c:strCache>
                <c:ptCount val="9"/>
                <c:pt idx="0">
                  <c:v>At the start of the year</c:v>
                </c:pt>
                <c:pt idx="1">
                  <c:v>Current service cost</c:v>
                </c:pt>
                <c:pt idx="2">
                  <c:v>Past service cost</c:v>
                </c:pt>
                <c:pt idx="3">
                  <c:v>Interest cost on the obligation</c:v>
                </c:pt>
                <c:pt idx="4">
                  <c:v>Interest income on plan assets</c:v>
                </c:pt>
                <c:pt idx="5">
                  <c:v>Employer contributions</c:v>
                </c:pt>
                <c:pt idx="6">
                  <c:v>Benefits paid</c:v>
                </c:pt>
                <c:pt idx="7">
                  <c:v>Actuarial (gain) loss on the obligation</c:v>
                </c:pt>
                <c:pt idx="8">
                  <c:v>Return on plan assets above (below) interest income</c:v>
                </c:pt>
              </c:strCache>
            </c:strRef>
          </c:cat>
          <c:val>
            <c:numRef>
              <c:f>'IAS 19'!$E$8:$E$16</c:f>
              <c:numCache>
                <c:formatCode>#,##0;\(#,##0\);\-</c:formatCode>
                <c:ptCount val="9"/>
                <c:pt idx="0">
                  <c:v>2000</c:v>
                </c:pt>
                <c:pt idx="1">
                  <c:v>600</c:v>
                </c:pt>
                <c:pt idx="2">
                  <c:v>0</c:v>
                </c:pt>
                <c:pt idx="3">
                  <c:v>400</c:v>
                </c:pt>
                <c:pt idx="4">
                  <c:v>-320</c:v>
                </c:pt>
                <c:pt idx="5">
                  <c:v>-700</c:v>
                </c:pt>
                <c:pt idx="6">
                  <c:v>0</c:v>
                </c:pt>
                <c:pt idx="7">
                  <c:v>300</c:v>
                </c:pt>
                <c:pt idx="8">
                  <c:v>-100</c:v>
                </c:pt>
              </c:numCache>
            </c:numRef>
          </c:val>
        </c:ser>
        <c:gapWidth val="60"/>
        <c:overlap val="0"/>
        <c:axId val="71612169"/>
        <c:axId val="68969893"/>
      </c:barChart>
      <c:catAx>
        <c:axId val="7161216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69893"/>
        <c:crosses val="autoZero"/>
        <c:auto val="1"/>
        <c:lblAlgn val="ctr"/>
        <c:lblOffset val="100"/>
        <c:noMultiLvlLbl val="0"/>
      </c:catAx>
      <c:valAx>
        <c:axId val="68969893"/>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612169"/>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443160</xdr:colOff>
      <xdr:row>34</xdr:row>
      <xdr:rowOff>185040</xdr:rowOff>
    </xdr:to>
    <xdr:graphicFrame>
      <xdr:nvGraphicFramePr>
        <xdr:cNvPr id="0" name="Chart 1"/>
        <xdr:cNvGraphicFramePr/>
      </xdr:nvGraphicFramePr>
      <xdr:xfrm>
        <a:off x="176400" y="56768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'IAS 19'!C28</f>
        <v>680</v>
      </c>
      <c r="C15" s="10"/>
      <c r="D15" s="10"/>
      <c r="E15" s="10" t="n">
        <f aca="false">'IAS 19'!D28</f>
        <v>200</v>
      </c>
      <c r="F15" s="10"/>
      <c r="G15" s="10"/>
      <c r="H15" s="10" t="n">
        <f aca="false">'ASC 715'!C13</f>
        <v>570</v>
      </c>
      <c r="I15" s="10"/>
      <c r="J15" s="10"/>
      <c r="K15" s="11" t="str">
        <f aca="false">'IAS 19'!E20</f>
        <v>✓ Agrees</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Inputs'!B2" display="Inputs  ›"/>
    <hyperlink ref="E22" location="'IAS 19'!B2" display="IAS 19  ›"/>
    <hyperlink ref="H22" location="'ASC 715'!B2" display="ASC 715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3" min="3" style="0" width="16"/>
  </cols>
  <sheetData>
    <row r="1" customFormat="false" ht="18" hidden="false" customHeight="false" outlineLevel="0" collapsed="false"/>
    <row r="2" customFormat="false" ht="19.5" hidden="false" customHeight="true" outlineLevel="0" collapsed="false">
      <c r="B2" s="18" t="s">
        <v>24</v>
      </c>
      <c r="C2" s="18"/>
    </row>
    <row r="3" customFormat="false" ht="19.5" hidden="false" customHeight="true" outlineLevel="0" collapsed="false">
      <c r="B3" s="18"/>
      <c r="C3" s="18"/>
    </row>
    <row r="4" customFormat="false" ht="19.5" hidden="false" customHeight="true" outlineLevel="0" collapsed="false">
      <c r="B4" s="19" t="s">
        <v>25</v>
      </c>
      <c r="C4" s="19"/>
    </row>
    <row r="5" customFormat="false" ht="3.75" hidden="false" customHeight="true" outlineLevel="0" collapsed="false">
      <c r="B5" s="4"/>
      <c r="C5" s="4"/>
    </row>
    <row r="6" customFormat="false" ht="18" hidden="false" customHeight="false" outlineLevel="0" collapsed="false"/>
    <row r="7" customFormat="false" ht="18" hidden="false" customHeight="false" outlineLevel="0" collapsed="false">
      <c r="B7" s="20" t="s">
        <v>26</v>
      </c>
      <c r="C7" s="21" t="n">
        <v>10000</v>
      </c>
    </row>
    <row r="8" customFormat="false" ht="18" hidden="false" customHeight="false" outlineLevel="0" collapsed="false">
      <c r="B8" s="20" t="s">
        <v>27</v>
      </c>
      <c r="C8" s="21" t="n">
        <v>8000</v>
      </c>
    </row>
    <row r="9" customFormat="false" ht="18" hidden="false" customHeight="false" outlineLevel="0" collapsed="false">
      <c r="B9" s="20" t="s">
        <v>28</v>
      </c>
      <c r="C9" s="22" t="n">
        <v>0.04</v>
      </c>
    </row>
    <row r="10" customFormat="false" ht="18" hidden="false" customHeight="false" outlineLevel="0" collapsed="false">
      <c r="B10" s="20" t="s">
        <v>29</v>
      </c>
      <c r="C10" s="21" t="n">
        <v>600</v>
      </c>
    </row>
    <row r="11" customFormat="false" ht="18" hidden="false" customHeight="false" outlineLevel="0" collapsed="false">
      <c r="B11" s="20" t="s">
        <v>30</v>
      </c>
      <c r="C11" s="21" t="n">
        <v>0</v>
      </c>
    </row>
    <row r="12" customFormat="false" ht="18" hidden="false" customHeight="false" outlineLevel="0" collapsed="false">
      <c r="B12" s="20" t="s">
        <v>31</v>
      </c>
      <c r="C12" s="21" t="n">
        <v>500</v>
      </c>
    </row>
    <row r="13" customFormat="false" ht="18" hidden="false" customHeight="false" outlineLevel="0" collapsed="false">
      <c r="B13" s="20" t="s">
        <v>32</v>
      </c>
      <c r="C13" s="21" t="n">
        <v>700</v>
      </c>
    </row>
    <row r="14" customFormat="false" ht="18" hidden="false" customHeight="false" outlineLevel="0" collapsed="false">
      <c r="B14" s="20" t="s">
        <v>33</v>
      </c>
      <c r="C14" s="21" t="n">
        <v>10800</v>
      </c>
    </row>
    <row r="15" customFormat="false" ht="18" hidden="false" customHeight="false" outlineLevel="0" collapsed="false">
      <c r="B15" s="20" t="s">
        <v>34</v>
      </c>
      <c r="C15" s="21" t="n">
        <v>8620</v>
      </c>
    </row>
    <row r="16" customFormat="false" ht="18" hidden="false" customHeight="false" outlineLevel="0" collapsed="false">
      <c r="B16" s="20" t="s">
        <v>35</v>
      </c>
      <c r="C16" s="21"/>
    </row>
    <row r="17" customFormat="false" ht="18" hidden="false" customHeight="false" outlineLevel="0" collapsed="false"/>
    <row r="18" customFormat="false" ht="18" hidden="false" customHeight="false" outlineLevel="0" collapsed="false">
      <c r="B18" s="23" t="s">
        <v>36</v>
      </c>
    </row>
    <row r="19" customFormat="false" ht="18" hidden="false" customHeight="false" outlineLevel="0" collapsed="false">
      <c r="B19" s="20" t="s">
        <v>37</v>
      </c>
      <c r="C19" s="22" t="n">
        <v>0.06</v>
      </c>
    </row>
    <row r="20" customFormat="false" ht="18" hidden="false" customHeight="false" outlineLevel="0" collapsed="false">
      <c r="B20" s="20" t="s">
        <v>38</v>
      </c>
      <c r="C20" s="21" t="n">
        <v>1500</v>
      </c>
    </row>
    <row r="21" customFormat="false" ht="18" hidden="false" customHeight="false" outlineLevel="0" collapsed="false">
      <c r="B21" s="20" t="s">
        <v>39</v>
      </c>
      <c r="C21" s="24" t="n">
        <v>10</v>
      </c>
    </row>
    <row r="22" customFormat="false" ht="18" hidden="false" customHeight="false" outlineLevel="0" collapsed="false"/>
    <row r="23" customFormat="false" ht="18" hidden="false" customHeight="true" outlineLevel="0" collapsed="false">
      <c r="B23" s="25" t="s">
        <v>40</v>
      </c>
      <c r="C23" s="25"/>
    </row>
    <row r="24" customFormat="false" ht="18" hidden="false" customHeight="false" outlineLevel="0" collapsed="false">
      <c r="B24" s="25"/>
      <c r="C24" s="25"/>
    </row>
    <row r="25" customFormat="false" ht="18" hidden="false" customHeight="false" outlineLevel="0" collapsed="false">
      <c r="B25" s="25"/>
      <c r="C25" s="25"/>
    </row>
  </sheetData>
  <mergeCells count="3">
    <mergeCell ref="B2:C3"/>
    <mergeCell ref="B4:C4"/>
    <mergeCell ref="B23:C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5" min="3" style="0" width="16"/>
  </cols>
  <sheetData>
    <row r="1" customFormat="false" ht="18" hidden="false" customHeight="false" outlineLevel="0" collapsed="false"/>
    <row r="2" customFormat="false" ht="19.5" hidden="false" customHeight="true" outlineLevel="0" collapsed="false">
      <c r="B2" s="18" t="s">
        <v>41</v>
      </c>
      <c r="C2" s="18"/>
      <c r="D2" s="18"/>
      <c r="E2" s="18"/>
    </row>
    <row r="3" customFormat="false" ht="19.5" hidden="false" customHeight="true" outlineLevel="0" collapsed="false">
      <c r="B3" s="18"/>
      <c r="C3" s="18"/>
      <c r="D3" s="18"/>
      <c r="E3" s="18"/>
    </row>
    <row r="4" customFormat="false" ht="19.5" hidden="false" customHeight="true" outlineLevel="0" collapsed="false">
      <c r="B4" s="19" t="s">
        <v>42</v>
      </c>
      <c r="C4" s="19"/>
      <c r="D4" s="19"/>
      <c r="E4" s="19"/>
    </row>
    <row r="5" customFormat="false" ht="3.75" hidden="false" customHeight="true" outlineLevel="0" collapsed="false">
      <c r="B5" s="4"/>
      <c r="C5" s="4"/>
      <c r="D5" s="4"/>
      <c r="E5" s="4"/>
    </row>
    <row r="6" customFormat="false" ht="18" hidden="false" customHeight="false" outlineLevel="0" collapsed="false"/>
    <row r="7" customFormat="false" ht="33.75" hidden="false" customHeight="true" outlineLevel="0" collapsed="false">
      <c r="B7" s="26" t="s">
        <v>43</v>
      </c>
      <c r="C7" s="27" t="s">
        <v>44</v>
      </c>
      <c r="D7" s="27" t="s">
        <v>45</v>
      </c>
      <c r="E7" s="27" t="s">
        <v>46</v>
      </c>
    </row>
    <row r="8" customFormat="false" ht="18" hidden="false" customHeight="false" outlineLevel="0" collapsed="false">
      <c r="B8" s="28" t="s">
        <v>47</v>
      </c>
      <c r="C8" s="29" t="n">
        <f aca="false">Inputs!C7</f>
        <v>10000</v>
      </c>
      <c r="D8" s="29" t="n">
        <f aca="false">Inputs!C8</f>
        <v>8000</v>
      </c>
      <c r="E8" s="29" t="n">
        <f aca="false">C8-D8</f>
        <v>2000</v>
      </c>
    </row>
    <row r="9" customFormat="false" ht="18" hidden="false" customHeight="false" outlineLevel="0" collapsed="false">
      <c r="B9" s="30" t="s">
        <v>29</v>
      </c>
      <c r="C9" s="29" t="n">
        <f aca="false">Inputs!C10</f>
        <v>600</v>
      </c>
      <c r="D9" s="29" t="n">
        <v>0</v>
      </c>
      <c r="E9" s="29" t="n">
        <f aca="false">C9-D9</f>
        <v>600</v>
      </c>
    </row>
    <row r="10" customFormat="false" ht="18" hidden="false" customHeight="false" outlineLevel="0" collapsed="false">
      <c r="B10" s="30" t="s">
        <v>48</v>
      </c>
      <c r="C10" s="29" t="n">
        <f aca="false">Inputs!C11</f>
        <v>0</v>
      </c>
      <c r="D10" s="29" t="n">
        <v>0</v>
      </c>
      <c r="E10" s="29" t="n">
        <f aca="false">C10-D10</f>
        <v>0</v>
      </c>
    </row>
    <row r="11" customFormat="false" ht="18" hidden="false" customHeight="false" outlineLevel="0" collapsed="false">
      <c r="B11" s="30" t="s">
        <v>49</v>
      </c>
      <c r="C11" s="29" t="n">
        <f aca="false">Inputs!C7*Inputs!C9</f>
        <v>400</v>
      </c>
      <c r="D11" s="29" t="n">
        <v>0</v>
      </c>
      <c r="E11" s="29" t="n">
        <f aca="false">C11-D11</f>
        <v>400</v>
      </c>
    </row>
    <row r="12" customFormat="false" ht="18" hidden="false" customHeight="false" outlineLevel="0" collapsed="false">
      <c r="B12" s="30" t="s">
        <v>50</v>
      </c>
      <c r="C12" s="29" t="n">
        <v>0</v>
      </c>
      <c r="D12" s="29" t="n">
        <f aca="false">Inputs!C8*Inputs!C9</f>
        <v>320</v>
      </c>
      <c r="E12" s="29" t="n">
        <f aca="false">C12-D12</f>
        <v>-320</v>
      </c>
    </row>
    <row r="13" customFormat="false" ht="18" hidden="false" customHeight="false" outlineLevel="0" collapsed="false">
      <c r="B13" s="30" t="s">
        <v>32</v>
      </c>
      <c r="C13" s="29" t="n">
        <v>0</v>
      </c>
      <c r="D13" s="29" t="n">
        <f aca="false">Inputs!C13</f>
        <v>700</v>
      </c>
      <c r="E13" s="29" t="n">
        <f aca="false">C13-D13</f>
        <v>-700</v>
      </c>
    </row>
    <row r="14" customFormat="false" ht="18" hidden="false" customHeight="false" outlineLevel="0" collapsed="false">
      <c r="B14" s="30" t="s">
        <v>51</v>
      </c>
      <c r="C14" s="29" t="n">
        <f aca="false">-Inputs!C12</f>
        <v>-500</v>
      </c>
      <c r="D14" s="29" t="n">
        <f aca="false">-Inputs!C12</f>
        <v>-500</v>
      </c>
      <c r="E14" s="29" t="n">
        <f aca="false">C14-D14</f>
        <v>0</v>
      </c>
    </row>
    <row r="15" customFormat="false" ht="18" hidden="false" customHeight="false" outlineLevel="0" collapsed="false">
      <c r="B15" s="30" t="s">
        <v>52</v>
      </c>
      <c r="C15" s="29" t="n">
        <f aca="false">Inputs!C14-SUM(C8:C14)</f>
        <v>300</v>
      </c>
      <c r="D15" s="29" t="n">
        <v>0</v>
      </c>
      <c r="E15" s="29" t="n">
        <f aca="false">C15-D15</f>
        <v>300</v>
      </c>
    </row>
    <row r="16" customFormat="false" ht="18" hidden="false" customHeight="false" outlineLevel="0" collapsed="false">
      <c r="B16" s="30" t="s">
        <v>53</v>
      </c>
      <c r="C16" s="29" t="n">
        <v>0</v>
      </c>
      <c r="D16" s="29" t="n">
        <f aca="false">Inputs!C15-SUM(D8:D14)</f>
        <v>100</v>
      </c>
      <c r="E16" s="29" t="n">
        <f aca="false">C16-D16</f>
        <v>-100</v>
      </c>
    </row>
    <row r="17" customFormat="false" ht="18" hidden="false" customHeight="false" outlineLevel="0" collapsed="false">
      <c r="B17" s="28" t="s">
        <v>54</v>
      </c>
      <c r="C17" s="31" t="n">
        <f aca="false">SUM(C8:C16)</f>
        <v>10800</v>
      </c>
      <c r="D17" s="31" t="n">
        <f aca="false">SUM(D8:D16)</f>
        <v>8620</v>
      </c>
      <c r="E17" s="31" t="n">
        <f aca="false">SUM(E8:E16)</f>
        <v>2180</v>
      </c>
    </row>
    <row r="18" customFormat="false" ht="18" hidden="false" customHeight="false" outlineLevel="0" collapsed="false">
      <c r="B18" s="30" t="s">
        <v>55</v>
      </c>
      <c r="E18" s="29" t="n">
        <f aca="false">IF(OR(Inputs!C16="",E17&gt;=0),0,MAX(0,-E17-Inputs!C16))</f>
        <v>0</v>
      </c>
    </row>
    <row r="19" customFormat="false" ht="18" hidden="false" customHeight="false" outlineLevel="0" collapsed="false">
      <c r="B19" s="28" t="s">
        <v>56</v>
      </c>
      <c r="E19" s="31" t="n">
        <f aca="false">E17+E18</f>
        <v>2180</v>
      </c>
    </row>
    <row r="20" customFormat="false" ht="18" hidden="false" customHeight="false" outlineLevel="0" collapsed="false">
      <c r="B20" s="32" t="s">
        <v>57</v>
      </c>
      <c r="E20" s="33" t="str">
        <f aca="false">IF(AND(ABS(C17-Inputs!C14)&lt;1,ABS(D17-Inputs!C15)&lt;1),"✓ Agrees","✗ Check inputs")</f>
        <v>✓ Agrees</v>
      </c>
    </row>
    <row r="21" customFormat="false" ht="18" hidden="false" customHeight="false" outlineLevel="0" collapsed="false"/>
    <row r="22" customFormat="false" ht="33.75" hidden="false" customHeight="true" outlineLevel="0" collapsed="false">
      <c r="B22" s="26" t="s">
        <v>58</v>
      </c>
      <c r="C22" s="27" t="s">
        <v>59</v>
      </c>
      <c r="D22" s="27" t="s">
        <v>60</v>
      </c>
      <c r="E22" s="27"/>
    </row>
    <row r="23" customFormat="false" ht="18" hidden="false" customHeight="false" outlineLevel="0" collapsed="false">
      <c r="B23" s="30" t="s">
        <v>61</v>
      </c>
      <c r="C23" s="29" t="n">
        <f aca="false">C9+C10</f>
        <v>600</v>
      </c>
      <c r="D23" s="29" t="n">
        <v>0</v>
      </c>
    </row>
    <row r="24" customFormat="false" ht="18" hidden="false" customHeight="false" outlineLevel="0" collapsed="false">
      <c r="B24" s="30" t="s">
        <v>62</v>
      </c>
      <c r="C24" s="29" t="n">
        <f aca="false">C11-D12</f>
        <v>80</v>
      </c>
      <c r="D24" s="29" t="n">
        <v>0</v>
      </c>
    </row>
    <row r="25" customFormat="false" ht="18" hidden="false" customHeight="false" outlineLevel="0" collapsed="false">
      <c r="B25" s="30" t="s">
        <v>63</v>
      </c>
      <c r="C25" s="29" t="n">
        <v>0</v>
      </c>
      <c r="D25" s="29" t="n">
        <f aca="false">C15</f>
        <v>300</v>
      </c>
    </row>
    <row r="26" customFormat="false" ht="18" hidden="false" customHeight="false" outlineLevel="0" collapsed="false">
      <c r="B26" s="30" t="s">
        <v>64</v>
      </c>
      <c r="C26" s="29" t="n">
        <v>0</v>
      </c>
      <c r="D26" s="29" t="n">
        <f aca="false">-D16</f>
        <v>-100</v>
      </c>
    </row>
    <row r="27" customFormat="false" ht="18" hidden="false" customHeight="false" outlineLevel="0" collapsed="false">
      <c r="B27" s="30" t="s">
        <v>65</v>
      </c>
      <c r="C27" s="29" t="n">
        <v>0</v>
      </c>
      <c r="D27" s="29" t="n">
        <f aca="false">E18</f>
        <v>0</v>
      </c>
    </row>
    <row r="28" customFormat="false" ht="18" hidden="false" customHeight="false" outlineLevel="0" collapsed="false">
      <c r="B28" s="28" t="s">
        <v>66</v>
      </c>
      <c r="C28" s="31" t="n">
        <f aca="false">SUM(C23:C27)</f>
        <v>680</v>
      </c>
      <c r="D28" s="31" t="n">
        <f aca="false">SUM(D23:D27)</f>
        <v>200</v>
      </c>
    </row>
    <row r="29" customFormat="false" ht="18" hidden="false" customHeight="false" outlineLevel="0" collapsed="false"/>
    <row r="30" customFormat="false" ht="18" hidden="false" customHeight="true" outlineLevel="0" collapsed="false">
      <c r="B30" s="25" t="s">
        <v>67</v>
      </c>
      <c r="C30" s="25"/>
      <c r="D30" s="25"/>
      <c r="E30" s="25"/>
    </row>
    <row r="31" customFormat="false" ht="18" hidden="false" customHeight="false" outlineLevel="0" collapsed="false">
      <c r="B31" s="25"/>
      <c r="C31" s="25"/>
      <c r="D31" s="25"/>
      <c r="E31" s="25"/>
    </row>
    <row r="32" customFormat="false" ht="18" hidden="false" customHeight="false" outlineLevel="0" collapsed="false">
      <c r="B32" s="25"/>
      <c r="C32" s="25"/>
      <c r="D32" s="25"/>
      <c r="E32" s="25"/>
    </row>
  </sheetData>
  <mergeCells count="3">
    <mergeCell ref="B2:E3"/>
    <mergeCell ref="B4:E4"/>
    <mergeCell ref="B30:E32"/>
  </mergeCells>
  <conditionalFormatting sqref="E20">
    <cfRule type="expression" priority="2" aboveAverage="0" equalAverage="0" bottom="0" percent="0" rank="0" text="" dxfId="0">
      <formula>LEFT(E20,1)="✓"</formula>
    </cfRule>
    <cfRule type="expression" priority="3" aboveAverage="0" equalAverage="0" bottom="0" percent="0" rank="0" text="" dxfId="1">
      <formula>LEFT(E20,1)&lt;&gt;"✓"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3" min="3" style="0" width="16"/>
  </cols>
  <sheetData>
    <row r="1" customFormat="false" ht="18" hidden="false" customHeight="false" outlineLevel="0" collapsed="false"/>
    <row r="2" customFormat="false" ht="19.5" hidden="false" customHeight="true" outlineLevel="0" collapsed="false">
      <c r="B2" s="18" t="s">
        <v>68</v>
      </c>
      <c r="C2" s="18"/>
    </row>
    <row r="3" customFormat="false" ht="19.5" hidden="false" customHeight="true" outlineLevel="0" collapsed="false">
      <c r="B3" s="18"/>
      <c r="C3" s="18"/>
    </row>
    <row r="4" customFormat="false" ht="19.5" hidden="false" customHeight="true" outlineLevel="0" collapsed="false">
      <c r="B4" s="19" t="s">
        <v>69</v>
      </c>
      <c r="C4" s="19"/>
    </row>
    <row r="5" customFormat="false" ht="3.75" hidden="false" customHeight="true" outlineLevel="0" collapsed="false">
      <c r="B5" s="4"/>
      <c r="C5" s="4"/>
    </row>
    <row r="6" customFormat="false" ht="18" hidden="false" customHeight="false" outlineLevel="0" collapsed="false"/>
    <row r="7" customFormat="false" ht="33.75" hidden="false" customHeight="true" outlineLevel="0" collapsed="false">
      <c r="B7" s="26" t="s">
        <v>70</v>
      </c>
      <c r="C7" s="27" t="s">
        <v>71</v>
      </c>
    </row>
    <row r="8" customFormat="false" ht="18" hidden="false" customHeight="false" outlineLevel="0" collapsed="false">
      <c r="B8" s="30" t="s">
        <v>72</v>
      </c>
      <c r="C8" s="29" t="n">
        <f aca="false">Inputs!C10</f>
        <v>600</v>
      </c>
    </row>
    <row r="9" customFormat="false" ht="18" hidden="false" customHeight="false" outlineLevel="0" collapsed="false">
      <c r="B9" s="30" t="s">
        <v>73</v>
      </c>
      <c r="C9" s="29" t="n">
        <f aca="false">Inputs!C7*Inputs!C9</f>
        <v>400</v>
      </c>
    </row>
    <row r="10" customFormat="false" ht="18" hidden="false" customHeight="false" outlineLevel="0" collapsed="false">
      <c r="B10" s="30" t="s">
        <v>74</v>
      </c>
      <c r="C10" s="29" t="n">
        <f aca="false">-Inputs!C8*Inputs!C19</f>
        <v>-480</v>
      </c>
    </row>
    <row r="11" customFormat="false" ht="18" hidden="false" customHeight="false" outlineLevel="0" collapsed="false">
      <c r="B11" s="30" t="s">
        <v>75</v>
      </c>
      <c r="C11" s="29" t="n">
        <f aca="false">IF(Inputs!C21=0,0,MAX(ABS(Inputs!C20)-0.1*MAX(Inputs!C7,Inputs!C8),0)/Inputs!C21*SIGN(Inputs!C20))</f>
        <v>50</v>
      </c>
    </row>
    <row r="12" customFormat="false" ht="18" hidden="false" customHeight="false" outlineLevel="0" collapsed="false">
      <c r="B12" s="30" t="s">
        <v>76</v>
      </c>
      <c r="C12" s="21" t="n">
        <v>0</v>
      </c>
    </row>
    <row r="13" customFormat="false" ht="18" hidden="false" customHeight="false" outlineLevel="0" collapsed="false">
      <c r="B13" s="28" t="s">
        <v>77</v>
      </c>
      <c r="C13" s="31" t="n">
        <f aca="false">SUM(C8:C12)</f>
        <v>570</v>
      </c>
    </row>
    <row r="14" customFormat="false" ht="18" hidden="false" customHeight="false" outlineLevel="0" collapsed="false"/>
    <row r="15" customFormat="false" ht="18" hidden="false" customHeight="false" outlineLevel="0" collapsed="false">
      <c r="B15" s="30" t="s">
        <v>78</v>
      </c>
      <c r="C15" s="29" t="n">
        <f aca="false">0.1*MAX(Inputs!C7,Inputs!C8)</f>
        <v>1000</v>
      </c>
    </row>
    <row r="16" customFormat="false" ht="18" hidden="false" customHeight="false" outlineLevel="0" collapsed="false">
      <c r="B16" s="30" t="s">
        <v>79</v>
      </c>
      <c r="C16" s="29" t="n">
        <f aca="false">Inputs!C8*Inputs!C19-('IAS 19'!D12+'IAS 19'!D16)</f>
        <v>60</v>
      </c>
    </row>
    <row r="17" customFormat="false" ht="18" hidden="false" customHeight="false" outlineLevel="0" collapsed="false">
      <c r="B17" s="30" t="s">
        <v>80</v>
      </c>
      <c r="C17" s="29" t="n">
        <f aca="false">Inputs!C20-C11+'IAS 19'!C15+C16</f>
        <v>1810</v>
      </c>
    </row>
    <row r="18" customFormat="false" ht="18" hidden="false" customHeight="false" outlineLevel="0" collapsed="false"/>
    <row r="19" customFormat="false" ht="18" hidden="false" customHeight="false" outlineLevel="0" collapsed="false">
      <c r="B19" s="28" t="s">
        <v>81</v>
      </c>
      <c r="C19" s="31" t="n">
        <f aca="false">C13-'IAS 19'!C28</f>
        <v>-110</v>
      </c>
    </row>
    <row r="20" customFormat="false" ht="18" hidden="false" customHeight="false" outlineLevel="0" collapsed="false"/>
    <row r="21" customFormat="false" ht="18" hidden="false" customHeight="true" outlineLevel="0" collapsed="false">
      <c r="B21" s="25" t="s">
        <v>82</v>
      </c>
      <c r="C21" s="25"/>
    </row>
    <row r="22" customFormat="false" ht="18" hidden="false" customHeight="false" outlineLevel="0" collapsed="false">
      <c r="B22" s="25"/>
      <c r="C22" s="25"/>
    </row>
    <row r="23" customFormat="false" ht="18" hidden="false" customHeight="false" outlineLevel="0" collapsed="false">
      <c r="B23" s="25"/>
      <c r="C23" s="25"/>
    </row>
    <row r="24" customFormat="false" ht="18" hidden="false" customHeight="false" outlineLevel="0" collapsed="false">
      <c r="B24" s="25"/>
      <c r="C24" s="25"/>
    </row>
  </sheetData>
  <mergeCells count="3">
    <mergeCell ref="B2:C3"/>
    <mergeCell ref="B4:C4"/>
    <mergeCell ref="B21:C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2026-10-26T07:26:44Z</dcterms:created>
  <dc:creator>openpyxl</dc:creator>
  <dc:description/>
  <dc:language>en-US</dc:language>
  <cp:lastModifiedBy/>
  <dcterms:modified xsi:type="dcterms:W3CDTF">2026-10-26T12:26:56Z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